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6246081f0b9260/Desktop/project/"/>
    </mc:Choice>
  </mc:AlternateContent>
  <xr:revisionPtr revIDLastSave="388" documentId="8_{0C0D53F5-FFFE-4C1F-9E14-B5ABC668FB81}" xr6:coauthVersionLast="47" xr6:coauthVersionMax="47" xr10:uidLastSave="{7408C917-5709-4D42-AA32-A8530C07957D}"/>
  <bookViews>
    <workbookView xWindow="-108" yWindow="-108" windowWidth="23256" windowHeight="12576" xr2:uid="{98D3236E-BDFA-4148-AA89-3925215011B8}"/>
  </bookViews>
  <sheets>
    <sheet name="Cost 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'Cost Sheet'!$A$4:$AV$4</definedName>
  </definedName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2" i="1" l="1"/>
  <c r="AE53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5" i="1"/>
  <c r="AD7" i="1"/>
  <c r="AE7" i="1" s="1"/>
  <c r="AD12" i="1"/>
  <c r="AD47" i="1"/>
  <c r="AE47" i="1" s="1"/>
  <c r="AD50" i="1"/>
  <c r="AE50" i="1" s="1"/>
  <c r="AD53" i="1"/>
  <c r="AD70" i="1"/>
  <c r="AE70" i="1" s="1"/>
  <c r="S22" i="1"/>
  <c r="U22" i="1"/>
  <c r="V22" i="1"/>
  <c r="S6" i="1" l="1"/>
  <c r="T6" i="1" s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5" i="1"/>
  <c r="S7" i="1"/>
  <c r="S8" i="1"/>
  <c r="S9" i="1"/>
  <c r="V9" i="1" s="1"/>
  <c r="S10" i="1"/>
  <c r="S11" i="1"/>
  <c r="S12" i="1"/>
  <c r="S13" i="1"/>
  <c r="V13" i="1" s="1"/>
  <c r="S14" i="1"/>
  <c r="S15" i="1"/>
  <c r="S16" i="1"/>
  <c r="S17" i="1"/>
  <c r="S18" i="1"/>
  <c r="S19" i="1"/>
  <c r="V19" i="1" s="1"/>
  <c r="S20" i="1"/>
  <c r="S21" i="1"/>
  <c r="V21" i="1" s="1"/>
  <c r="S23" i="1"/>
  <c r="S24" i="1"/>
  <c r="S25" i="1"/>
  <c r="S26" i="1"/>
  <c r="S27" i="1"/>
  <c r="S28" i="1"/>
  <c r="S29" i="1"/>
  <c r="S30" i="1"/>
  <c r="S31" i="1"/>
  <c r="S32" i="1"/>
  <c r="V32" i="1" s="1"/>
  <c r="S33" i="1"/>
  <c r="V33" i="1" s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V48" i="1" s="1"/>
  <c r="S49" i="1"/>
  <c r="S50" i="1"/>
  <c r="S51" i="1"/>
  <c r="S52" i="1"/>
  <c r="S53" i="1"/>
  <c r="S54" i="1"/>
  <c r="S55" i="1"/>
  <c r="S56" i="1"/>
  <c r="S57" i="1"/>
  <c r="V57" i="1" s="1"/>
  <c r="S58" i="1"/>
  <c r="S59" i="1"/>
  <c r="S60" i="1"/>
  <c r="S61" i="1"/>
  <c r="S62" i="1"/>
  <c r="S63" i="1"/>
  <c r="S64" i="1"/>
  <c r="V64" i="1" s="1"/>
  <c r="S65" i="1"/>
  <c r="S66" i="1"/>
  <c r="S67" i="1"/>
  <c r="S68" i="1"/>
  <c r="V68" i="1" s="1"/>
  <c r="S69" i="1"/>
  <c r="V69" i="1" s="1"/>
  <c r="S70" i="1"/>
  <c r="S5" i="1"/>
  <c r="V8" i="1"/>
  <c r="V16" i="1"/>
  <c r="V20" i="1"/>
  <c r="V36" i="1"/>
  <c r="V60" i="1"/>
  <c r="V61" i="1"/>
  <c r="V6" i="1"/>
  <c r="V7" i="1"/>
  <c r="V10" i="1"/>
  <c r="V11" i="1"/>
  <c r="V12" i="1"/>
  <c r="V14" i="1"/>
  <c r="V15" i="1"/>
  <c r="V17" i="1"/>
  <c r="V18" i="1"/>
  <c r="V23" i="1"/>
  <c r="V24" i="1"/>
  <c r="V25" i="1"/>
  <c r="V26" i="1"/>
  <c r="V27" i="1"/>
  <c r="V28" i="1"/>
  <c r="V29" i="1"/>
  <c r="V30" i="1"/>
  <c r="V31" i="1"/>
  <c r="V34" i="1"/>
  <c r="V35" i="1"/>
  <c r="V37" i="1"/>
  <c r="V38" i="1"/>
  <c r="V39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6" i="1"/>
  <c r="V58" i="1"/>
  <c r="V59" i="1"/>
  <c r="V62" i="1"/>
  <c r="V63" i="1"/>
  <c r="V65" i="1"/>
  <c r="V66" i="1"/>
  <c r="V67" i="1"/>
  <c r="V70" i="1"/>
  <c r="V5" i="1"/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5" i="1"/>
  <c r="X6" i="1"/>
  <c r="Z6" i="1" s="1"/>
  <c r="AA6" i="1" s="1"/>
  <c r="AB6" i="1" s="1"/>
  <c r="X7" i="1"/>
  <c r="Z7" i="1" s="1"/>
  <c r="AA7" i="1" s="1"/>
  <c r="AB7" i="1" s="1"/>
  <c r="X8" i="1"/>
  <c r="Z8" i="1" s="1"/>
  <c r="AA8" i="1" s="1"/>
  <c r="AB8" i="1" s="1"/>
  <c r="X9" i="1"/>
  <c r="Z9" i="1" s="1"/>
  <c r="AA9" i="1" s="1"/>
  <c r="AB9" i="1" s="1"/>
  <c r="X10" i="1"/>
  <c r="Z10" i="1" s="1"/>
  <c r="AA10" i="1" s="1"/>
  <c r="AB10" i="1" s="1"/>
  <c r="X11" i="1"/>
  <c r="Z11" i="1" s="1"/>
  <c r="AA11" i="1" s="1"/>
  <c r="AB11" i="1" s="1"/>
  <c r="X12" i="1"/>
  <c r="Z12" i="1" s="1"/>
  <c r="AA12" i="1" s="1"/>
  <c r="AB12" i="1" s="1"/>
  <c r="X13" i="1"/>
  <c r="Z13" i="1" s="1"/>
  <c r="AA13" i="1" s="1"/>
  <c r="AB13" i="1" s="1"/>
  <c r="X14" i="1"/>
  <c r="Z14" i="1" s="1"/>
  <c r="AA14" i="1" s="1"/>
  <c r="AB14" i="1" s="1"/>
  <c r="X15" i="1"/>
  <c r="Z15" i="1" s="1"/>
  <c r="AA15" i="1" s="1"/>
  <c r="AB15" i="1" s="1"/>
  <c r="X16" i="1"/>
  <c r="Z16" i="1" s="1"/>
  <c r="AA16" i="1" s="1"/>
  <c r="AB16" i="1" s="1"/>
  <c r="X17" i="1"/>
  <c r="Z17" i="1" s="1"/>
  <c r="AA17" i="1" s="1"/>
  <c r="AB17" i="1" s="1"/>
  <c r="X18" i="1"/>
  <c r="Z18" i="1" s="1"/>
  <c r="AA18" i="1" s="1"/>
  <c r="AB18" i="1" s="1"/>
  <c r="X19" i="1"/>
  <c r="Z19" i="1" s="1"/>
  <c r="AA19" i="1" s="1"/>
  <c r="AB19" i="1" s="1"/>
  <c r="X20" i="1"/>
  <c r="Z20" i="1" s="1"/>
  <c r="AA20" i="1" s="1"/>
  <c r="AB20" i="1" s="1"/>
  <c r="X21" i="1"/>
  <c r="Z21" i="1" s="1"/>
  <c r="AA21" i="1" s="1"/>
  <c r="AB21" i="1" s="1"/>
  <c r="X22" i="1"/>
  <c r="Z22" i="1" s="1"/>
  <c r="AA22" i="1" s="1"/>
  <c r="AB22" i="1" s="1"/>
  <c r="X23" i="1"/>
  <c r="Z23" i="1" s="1"/>
  <c r="AA23" i="1" s="1"/>
  <c r="AB23" i="1" s="1"/>
  <c r="X24" i="1"/>
  <c r="Z24" i="1" s="1"/>
  <c r="AA24" i="1" s="1"/>
  <c r="AB24" i="1" s="1"/>
  <c r="X25" i="1"/>
  <c r="Z25" i="1" s="1"/>
  <c r="AA25" i="1" s="1"/>
  <c r="AB25" i="1" s="1"/>
  <c r="X26" i="1"/>
  <c r="Z26" i="1" s="1"/>
  <c r="AA26" i="1" s="1"/>
  <c r="AB26" i="1" s="1"/>
  <c r="X27" i="1"/>
  <c r="Z27" i="1" s="1"/>
  <c r="AA27" i="1" s="1"/>
  <c r="AB27" i="1" s="1"/>
  <c r="X28" i="1"/>
  <c r="Z28" i="1" s="1"/>
  <c r="AA28" i="1" s="1"/>
  <c r="AB28" i="1" s="1"/>
  <c r="X29" i="1"/>
  <c r="Z29" i="1" s="1"/>
  <c r="AA29" i="1" s="1"/>
  <c r="AB29" i="1" s="1"/>
  <c r="X30" i="1"/>
  <c r="Z30" i="1" s="1"/>
  <c r="AA30" i="1" s="1"/>
  <c r="AB30" i="1" s="1"/>
  <c r="X31" i="1"/>
  <c r="Z31" i="1" s="1"/>
  <c r="AA31" i="1" s="1"/>
  <c r="AB31" i="1" s="1"/>
  <c r="X32" i="1"/>
  <c r="Z32" i="1" s="1"/>
  <c r="AA32" i="1" s="1"/>
  <c r="AB32" i="1" s="1"/>
  <c r="X33" i="1"/>
  <c r="Z33" i="1" s="1"/>
  <c r="AA33" i="1" s="1"/>
  <c r="AB33" i="1" s="1"/>
  <c r="X34" i="1"/>
  <c r="Z34" i="1" s="1"/>
  <c r="AA34" i="1" s="1"/>
  <c r="AB34" i="1" s="1"/>
  <c r="X35" i="1"/>
  <c r="Z35" i="1" s="1"/>
  <c r="AA35" i="1" s="1"/>
  <c r="AB35" i="1" s="1"/>
  <c r="X36" i="1"/>
  <c r="Z36" i="1" s="1"/>
  <c r="AA36" i="1" s="1"/>
  <c r="AB36" i="1" s="1"/>
  <c r="X37" i="1"/>
  <c r="Z37" i="1" s="1"/>
  <c r="AA37" i="1" s="1"/>
  <c r="AB37" i="1" s="1"/>
  <c r="X38" i="1"/>
  <c r="Z38" i="1" s="1"/>
  <c r="AA38" i="1" s="1"/>
  <c r="AB38" i="1" s="1"/>
  <c r="X39" i="1"/>
  <c r="Z39" i="1" s="1"/>
  <c r="AA39" i="1" s="1"/>
  <c r="AB39" i="1" s="1"/>
  <c r="X40" i="1"/>
  <c r="Z40" i="1" s="1"/>
  <c r="AA40" i="1" s="1"/>
  <c r="AB40" i="1" s="1"/>
  <c r="X41" i="1"/>
  <c r="Z41" i="1" s="1"/>
  <c r="AA41" i="1" s="1"/>
  <c r="AB41" i="1" s="1"/>
  <c r="X42" i="1"/>
  <c r="Z42" i="1" s="1"/>
  <c r="AA42" i="1" s="1"/>
  <c r="AB42" i="1" s="1"/>
  <c r="X43" i="1"/>
  <c r="Z43" i="1" s="1"/>
  <c r="AA43" i="1" s="1"/>
  <c r="AB43" i="1" s="1"/>
  <c r="X44" i="1"/>
  <c r="Z44" i="1" s="1"/>
  <c r="AA44" i="1" s="1"/>
  <c r="AB44" i="1" s="1"/>
  <c r="X45" i="1"/>
  <c r="Z45" i="1" s="1"/>
  <c r="AA45" i="1" s="1"/>
  <c r="AB45" i="1" s="1"/>
  <c r="X46" i="1"/>
  <c r="Z46" i="1" s="1"/>
  <c r="AA46" i="1" s="1"/>
  <c r="AB46" i="1" s="1"/>
  <c r="X47" i="1"/>
  <c r="Z47" i="1" s="1"/>
  <c r="AA47" i="1" s="1"/>
  <c r="AB47" i="1" s="1"/>
  <c r="X48" i="1"/>
  <c r="Z48" i="1" s="1"/>
  <c r="AA48" i="1" s="1"/>
  <c r="AB48" i="1" s="1"/>
  <c r="X49" i="1"/>
  <c r="Z49" i="1" s="1"/>
  <c r="AA49" i="1" s="1"/>
  <c r="AB49" i="1" s="1"/>
  <c r="X50" i="1"/>
  <c r="Z50" i="1" s="1"/>
  <c r="AA50" i="1" s="1"/>
  <c r="AB50" i="1" s="1"/>
  <c r="X51" i="1"/>
  <c r="Z51" i="1" s="1"/>
  <c r="AA51" i="1" s="1"/>
  <c r="AB51" i="1" s="1"/>
  <c r="X52" i="1"/>
  <c r="Z52" i="1" s="1"/>
  <c r="AA52" i="1" s="1"/>
  <c r="AB52" i="1" s="1"/>
  <c r="X53" i="1"/>
  <c r="Z53" i="1" s="1"/>
  <c r="AA53" i="1" s="1"/>
  <c r="AB53" i="1" s="1"/>
  <c r="X54" i="1"/>
  <c r="Z54" i="1" s="1"/>
  <c r="AA54" i="1" s="1"/>
  <c r="AB54" i="1" s="1"/>
  <c r="X55" i="1"/>
  <c r="Z55" i="1" s="1"/>
  <c r="AA55" i="1" s="1"/>
  <c r="AB55" i="1" s="1"/>
  <c r="X56" i="1"/>
  <c r="Z56" i="1" s="1"/>
  <c r="AA56" i="1" s="1"/>
  <c r="AB56" i="1" s="1"/>
  <c r="X57" i="1"/>
  <c r="Z57" i="1" s="1"/>
  <c r="AA57" i="1" s="1"/>
  <c r="AB57" i="1" s="1"/>
  <c r="X58" i="1"/>
  <c r="Z58" i="1" s="1"/>
  <c r="AA58" i="1" s="1"/>
  <c r="AB58" i="1" s="1"/>
  <c r="X59" i="1"/>
  <c r="Z59" i="1" s="1"/>
  <c r="AA59" i="1" s="1"/>
  <c r="AB59" i="1" s="1"/>
  <c r="X60" i="1"/>
  <c r="Z60" i="1" s="1"/>
  <c r="AA60" i="1" s="1"/>
  <c r="AB60" i="1" s="1"/>
  <c r="X61" i="1"/>
  <c r="Z61" i="1" s="1"/>
  <c r="AA61" i="1" s="1"/>
  <c r="AB61" i="1" s="1"/>
  <c r="X62" i="1"/>
  <c r="Z62" i="1" s="1"/>
  <c r="AA62" i="1" s="1"/>
  <c r="AB62" i="1" s="1"/>
  <c r="X63" i="1"/>
  <c r="Z63" i="1" s="1"/>
  <c r="AA63" i="1" s="1"/>
  <c r="AB63" i="1" s="1"/>
  <c r="X64" i="1"/>
  <c r="Z64" i="1" s="1"/>
  <c r="AA64" i="1" s="1"/>
  <c r="AB64" i="1" s="1"/>
  <c r="X65" i="1"/>
  <c r="Z65" i="1" s="1"/>
  <c r="AA65" i="1" s="1"/>
  <c r="AB65" i="1" s="1"/>
  <c r="X66" i="1"/>
  <c r="Z66" i="1" s="1"/>
  <c r="AA66" i="1" s="1"/>
  <c r="AB66" i="1" s="1"/>
  <c r="X67" i="1"/>
  <c r="Z67" i="1" s="1"/>
  <c r="AA67" i="1" s="1"/>
  <c r="AB67" i="1" s="1"/>
  <c r="X68" i="1"/>
  <c r="Z68" i="1" s="1"/>
  <c r="AA68" i="1" s="1"/>
  <c r="AB68" i="1" s="1"/>
  <c r="X69" i="1"/>
  <c r="Z69" i="1" s="1"/>
  <c r="AA69" i="1" s="1"/>
  <c r="AB69" i="1" s="1"/>
  <c r="X70" i="1"/>
  <c r="Z70" i="1" s="1"/>
  <c r="AA70" i="1" s="1"/>
  <c r="AB70" i="1" s="1"/>
  <c r="X5" i="1"/>
  <c r="Z5" i="1" s="1"/>
  <c r="AA5" i="1" s="1"/>
  <c r="AB5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5" i="1"/>
  <c r="K70" i="1"/>
  <c r="K69" i="1"/>
  <c r="J70" i="1"/>
  <c r="J69" i="1"/>
  <c r="J67" i="1"/>
  <c r="J68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5" i="1"/>
  <c r="M62" i="1" l="1"/>
  <c r="N62" i="1" s="1"/>
  <c r="O62" i="1" s="1"/>
  <c r="P62" i="1"/>
  <c r="AD62" i="1" s="1"/>
  <c r="AE62" i="1" s="1"/>
  <c r="M54" i="1"/>
  <c r="N54" i="1" s="1"/>
  <c r="O54" i="1" s="1"/>
  <c r="P54" i="1"/>
  <c r="AD54" i="1" s="1"/>
  <c r="AE54" i="1" s="1"/>
  <c r="M42" i="1"/>
  <c r="N42" i="1" s="1"/>
  <c r="O42" i="1" s="1"/>
  <c r="P42" i="1"/>
  <c r="AD42" i="1" s="1"/>
  <c r="AE42" i="1" s="1"/>
  <c r="M30" i="1"/>
  <c r="N30" i="1" s="1"/>
  <c r="O30" i="1" s="1"/>
  <c r="P30" i="1"/>
  <c r="AD30" i="1" s="1"/>
  <c r="AE30" i="1" s="1"/>
  <c r="M18" i="1"/>
  <c r="N18" i="1" s="1"/>
  <c r="O18" i="1" s="1"/>
  <c r="P18" i="1"/>
  <c r="AD18" i="1" s="1"/>
  <c r="AE18" i="1" s="1"/>
  <c r="M69" i="1"/>
  <c r="N69" i="1" s="1"/>
  <c r="O69" i="1" s="1"/>
  <c r="P69" i="1"/>
  <c r="AD69" i="1" s="1"/>
  <c r="AE69" i="1" s="1"/>
  <c r="M65" i="1"/>
  <c r="N65" i="1" s="1"/>
  <c r="O65" i="1" s="1"/>
  <c r="P65" i="1"/>
  <c r="AD65" i="1" s="1"/>
  <c r="AE65" i="1" s="1"/>
  <c r="M61" i="1"/>
  <c r="N61" i="1" s="1"/>
  <c r="O61" i="1" s="1"/>
  <c r="P61" i="1"/>
  <c r="AD61" i="1" s="1"/>
  <c r="AE61" i="1" s="1"/>
  <c r="M57" i="1"/>
  <c r="N57" i="1" s="1"/>
  <c r="O57" i="1" s="1"/>
  <c r="P57" i="1"/>
  <c r="AD57" i="1" s="1"/>
  <c r="AE57" i="1" s="1"/>
  <c r="M53" i="1"/>
  <c r="N53" i="1" s="1"/>
  <c r="O53" i="1" s="1"/>
  <c r="P53" i="1"/>
  <c r="M49" i="1"/>
  <c r="N49" i="1" s="1"/>
  <c r="O49" i="1" s="1"/>
  <c r="P49" i="1"/>
  <c r="AD49" i="1" s="1"/>
  <c r="AE49" i="1" s="1"/>
  <c r="M45" i="1"/>
  <c r="N45" i="1" s="1"/>
  <c r="O45" i="1" s="1"/>
  <c r="P45" i="1"/>
  <c r="AD45" i="1" s="1"/>
  <c r="AE45" i="1" s="1"/>
  <c r="M41" i="1"/>
  <c r="N41" i="1" s="1"/>
  <c r="O41" i="1" s="1"/>
  <c r="P41" i="1"/>
  <c r="AD41" i="1" s="1"/>
  <c r="AE41" i="1" s="1"/>
  <c r="M37" i="1"/>
  <c r="N37" i="1" s="1"/>
  <c r="O37" i="1" s="1"/>
  <c r="P37" i="1"/>
  <c r="AD37" i="1" s="1"/>
  <c r="AE37" i="1" s="1"/>
  <c r="M33" i="1"/>
  <c r="N33" i="1" s="1"/>
  <c r="O33" i="1" s="1"/>
  <c r="P33" i="1"/>
  <c r="AD33" i="1" s="1"/>
  <c r="AE33" i="1" s="1"/>
  <c r="M29" i="1"/>
  <c r="N29" i="1" s="1"/>
  <c r="O29" i="1" s="1"/>
  <c r="P29" i="1"/>
  <c r="AD29" i="1" s="1"/>
  <c r="AE29" i="1" s="1"/>
  <c r="M25" i="1"/>
  <c r="N25" i="1" s="1"/>
  <c r="O25" i="1" s="1"/>
  <c r="P25" i="1"/>
  <c r="AD25" i="1" s="1"/>
  <c r="AE25" i="1" s="1"/>
  <c r="M21" i="1"/>
  <c r="N21" i="1" s="1"/>
  <c r="O21" i="1" s="1"/>
  <c r="P21" i="1"/>
  <c r="AD21" i="1" s="1"/>
  <c r="AE21" i="1" s="1"/>
  <c r="M17" i="1"/>
  <c r="N17" i="1" s="1"/>
  <c r="O17" i="1" s="1"/>
  <c r="P17" i="1"/>
  <c r="AD17" i="1" s="1"/>
  <c r="AE17" i="1" s="1"/>
  <c r="M13" i="1"/>
  <c r="N13" i="1" s="1"/>
  <c r="O13" i="1" s="1"/>
  <c r="P13" i="1"/>
  <c r="AD13" i="1" s="1"/>
  <c r="AE13" i="1" s="1"/>
  <c r="M9" i="1"/>
  <c r="N9" i="1" s="1"/>
  <c r="O9" i="1" s="1"/>
  <c r="P9" i="1"/>
  <c r="AD9" i="1" s="1"/>
  <c r="AE9" i="1" s="1"/>
  <c r="M70" i="1"/>
  <c r="N70" i="1" s="1"/>
  <c r="O70" i="1" s="1"/>
  <c r="P70" i="1"/>
  <c r="M58" i="1"/>
  <c r="N58" i="1" s="1"/>
  <c r="O58" i="1" s="1"/>
  <c r="P58" i="1"/>
  <c r="AD58" i="1" s="1"/>
  <c r="AE58" i="1" s="1"/>
  <c r="M46" i="1"/>
  <c r="N46" i="1" s="1"/>
  <c r="O46" i="1" s="1"/>
  <c r="P46" i="1"/>
  <c r="AD46" i="1" s="1"/>
  <c r="AE46" i="1" s="1"/>
  <c r="M34" i="1"/>
  <c r="N34" i="1" s="1"/>
  <c r="O34" i="1" s="1"/>
  <c r="P34" i="1"/>
  <c r="AD34" i="1" s="1"/>
  <c r="AE34" i="1" s="1"/>
  <c r="M26" i="1"/>
  <c r="N26" i="1" s="1"/>
  <c r="O26" i="1" s="1"/>
  <c r="P26" i="1"/>
  <c r="AD26" i="1" s="1"/>
  <c r="AE26" i="1" s="1"/>
  <c r="M10" i="1"/>
  <c r="N10" i="1" s="1"/>
  <c r="O10" i="1" s="1"/>
  <c r="P10" i="1"/>
  <c r="AD10" i="1" s="1"/>
  <c r="AE10" i="1" s="1"/>
  <c r="M68" i="1"/>
  <c r="N68" i="1" s="1"/>
  <c r="O68" i="1" s="1"/>
  <c r="P68" i="1"/>
  <c r="AD68" i="1" s="1"/>
  <c r="AE68" i="1" s="1"/>
  <c r="M64" i="1"/>
  <c r="N64" i="1" s="1"/>
  <c r="O64" i="1" s="1"/>
  <c r="P64" i="1"/>
  <c r="AD64" i="1" s="1"/>
  <c r="AE64" i="1" s="1"/>
  <c r="M60" i="1"/>
  <c r="N60" i="1" s="1"/>
  <c r="O60" i="1" s="1"/>
  <c r="P60" i="1"/>
  <c r="AD60" i="1" s="1"/>
  <c r="AE60" i="1" s="1"/>
  <c r="M56" i="1"/>
  <c r="N56" i="1" s="1"/>
  <c r="O56" i="1" s="1"/>
  <c r="P56" i="1"/>
  <c r="AD56" i="1" s="1"/>
  <c r="AE56" i="1" s="1"/>
  <c r="M52" i="1"/>
  <c r="N52" i="1" s="1"/>
  <c r="O52" i="1" s="1"/>
  <c r="P52" i="1"/>
  <c r="AD52" i="1" s="1"/>
  <c r="AE52" i="1" s="1"/>
  <c r="M48" i="1"/>
  <c r="N48" i="1" s="1"/>
  <c r="O48" i="1" s="1"/>
  <c r="P48" i="1"/>
  <c r="AD48" i="1" s="1"/>
  <c r="AE48" i="1" s="1"/>
  <c r="M44" i="1"/>
  <c r="N44" i="1" s="1"/>
  <c r="O44" i="1" s="1"/>
  <c r="P44" i="1"/>
  <c r="AD44" i="1" s="1"/>
  <c r="AE44" i="1" s="1"/>
  <c r="M40" i="1"/>
  <c r="N40" i="1" s="1"/>
  <c r="O40" i="1" s="1"/>
  <c r="P40" i="1"/>
  <c r="AD40" i="1" s="1"/>
  <c r="AE40" i="1" s="1"/>
  <c r="M36" i="1"/>
  <c r="N36" i="1" s="1"/>
  <c r="O36" i="1" s="1"/>
  <c r="P36" i="1"/>
  <c r="AD36" i="1" s="1"/>
  <c r="AE36" i="1" s="1"/>
  <c r="M32" i="1"/>
  <c r="N32" i="1" s="1"/>
  <c r="O32" i="1" s="1"/>
  <c r="P32" i="1"/>
  <c r="AD32" i="1" s="1"/>
  <c r="AE32" i="1" s="1"/>
  <c r="M28" i="1"/>
  <c r="N28" i="1" s="1"/>
  <c r="O28" i="1" s="1"/>
  <c r="P28" i="1"/>
  <c r="AD28" i="1" s="1"/>
  <c r="AE28" i="1" s="1"/>
  <c r="M24" i="1"/>
  <c r="N24" i="1" s="1"/>
  <c r="O24" i="1" s="1"/>
  <c r="P24" i="1"/>
  <c r="AD24" i="1" s="1"/>
  <c r="AE24" i="1" s="1"/>
  <c r="M20" i="1"/>
  <c r="N20" i="1" s="1"/>
  <c r="O20" i="1" s="1"/>
  <c r="P20" i="1"/>
  <c r="AD20" i="1" s="1"/>
  <c r="AE20" i="1" s="1"/>
  <c r="M16" i="1"/>
  <c r="N16" i="1" s="1"/>
  <c r="O16" i="1" s="1"/>
  <c r="P16" i="1"/>
  <c r="AD16" i="1" s="1"/>
  <c r="AE16" i="1" s="1"/>
  <c r="M12" i="1"/>
  <c r="N12" i="1" s="1"/>
  <c r="O12" i="1" s="1"/>
  <c r="P12" i="1"/>
  <c r="M8" i="1"/>
  <c r="N8" i="1" s="1"/>
  <c r="O8" i="1" s="1"/>
  <c r="P8" i="1"/>
  <c r="AD8" i="1" s="1"/>
  <c r="AE8" i="1" s="1"/>
  <c r="M5" i="1"/>
  <c r="N5" i="1" s="1"/>
  <c r="O5" i="1" s="1"/>
  <c r="P5" i="1"/>
  <c r="AD5" i="1" s="1"/>
  <c r="AE5" i="1" s="1"/>
  <c r="M67" i="1"/>
  <c r="N67" i="1" s="1"/>
  <c r="O67" i="1" s="1"/>
  <c r="P67" i="1"/>
  <c r="AD67" i="1" s="1"/>
  <c r="AE67" i="1" s="1"/>
  <c r="M63" i="1"/>
  <c r="N63" i="1" s="1"/>
  <c r="O63" i="1" s="1"/>
  <c r="P63" i="1"/>
  <c r="AD63" i="1" s="1"/>
  <c r="AE63" i="1" s="1"/>
  <c r="M59" i="1"/>
  <c r="N59" i="1" s="1"/>
  <c r="O59" i="1" s="1"/>
  <c r="P59" i="1"/>
  <c r="AD59" i="1" s="1"/>
  <c r="AE59" i="1" s="1"/>
  <c r="M55" i="1"/>
  <c r="N55" i="1" s="1"/>
  <c r="O55" i="1" s="1"/>
  <c r="P55" i="1"/>
  <c r="AD55" i="1" s="1"/>
  <c r="AE55" i="1" s="1"/>
  <c r="M51" i="1"/>
  <c r="N51" i="1" s="1"/>
  <c r="O51" i="1" s="1"/>
  <c r="P51" i="1"/>
  <c r="AD51" i="1" s="1"/>
  <c r="AE51" i="1" s="1"/>
  <c r="M47" i="1"/>
  <c r="N47" i="1" s="1"/>
  <c r="O47" i="1" s="1"/>
  <c r="P47" i="1"/>
  <c r="M43" i="1"/>
  <c r="N43" i="1" s="1"/>
  <c r="O43" i="1" s="1"/>
  <c r="P43" i="1"/>
  <c r="AD43" i="1" s="1"/>
  <c r="AE43" i="1" s="1"/>
  <c r="M39" i="1"/>
  <c r="N39" i="1" s="1"/>
  <c r="O39" i="1" s="1"/>
  <c r="P39" i="1"/>
  <c r="AD39" i="1" s="1"/>
  <c r="AE39" i="1" s="1"/>
  <c r="M35" i="1"/>
  <c r="N35" i="1" s="1"/>
  <c r="O35" i="1" s="1"/>
  <c r="P35" i="1"/>
  <c r="AD35" i="1" s="1"/>
  <c r="AE35" i="1" s="1"/>
  <c r="M31" i="1"/>
  <c r="N31" i="1" s="1"/>
  <c r="O31" i="1" s="1"/>
  <c r="P31" i="1"/>
  <c r="AD31" i="1" s="1"/>
  <c r="AE31" i="1" s="1"/>
  <c r="M27" i="1"/>
  <c r="N27" i="1" s="1"/>
  <c r="O27" i="1" s="1"/>
  <c r="P27" i="1"/>
  <c r="AD27" i="1" s="1"/>
  <c r="AE27" i="1" s="1"/>
  <c r="M23" i="1"/>
  <c r="N23" i="1" s="1"/>
  <c r="O23" i="1" s="1"/>
  <c r="P23" i="1"/>
  <c r="AD23" i="1" s="1"/>
  <c r="AE23" i="1" s="1"/>
  <c r="M19" i="1"/>
  <c r="N19" i="1" s="1"/>
  <c r="O19" i="1" s="1"/>
  <c r="P19" i="1"/>
  <c r="AD19" i="1" s="1"/>
  <c r="AE19" i="1" s="1"/>
  <c r="M15" i="1"/>
  <c r="N15" i="1" s="1"/>
  <c r="O15" i="1" s="1"/>
  <c r="P15" i="1"/>
  <c r="AD15" i="1" s="1"/>
  <c r="AE15" i="1" s="1"/>
  <c r="M11" i="1"/>
  <c r="N11" i="1" s="1"/>
  <c r="O11" i="1" s="1"/>
  <c r="P11" i="1"/>
  <c r="AD11" i="1" s="1"/>
  <c r="AE11" i="1" s="1"/>
  <c r="M7" i="1"/>
  <c r="N7" i="1" s="1"/>
  <c r="O7" i="1" s="1"/>
  <c r="P7" i="1"/>
  <c r="M66" i="1"/>
  <c r="N66" i="1" s="1"/>
  <c r="O66" i="1" s="1"/>
  <c r="P66" i="1"/>
  <c r="AD66" i="1" s="1"/>
  <c r="AE66" i="1" s="1"/>
  <c r="M50" i="1"/>
  <c r="N50" i="1" s="1"/>
  <c r="O50" i="1" s="1"/>
  <c r="P50" i="1"/>
  <c r="M38" i="1"/>
  <c r="N38" i="1" s="1"/>
  <c r="O38" i="1" s="1"/>
  <c r="P38" i="1"/>
  <c r="AD38" i="1" s="1"/>
  <c r="AE38" i="1" s="1"/>
  <c r="M22" i="1"/>
  <c r="N22" i="1" s="1"/>
  <c r="O22" i="1" s="1"/>
  <c r="P22" i="1"/>
  <c r="AD22" i="1" s="1"/>
  <c r="AE22" i="1" s="1"/>
  <c r="M14" i="1"/>
  <c r="N14" i="1" s="1"/>
  <c r="O14" i="1" s="1"/>
  <c r="P14" i="1"/>
  <c r="AD14" i="1" s="1"/>
  <c r="AE14" i="1" s="1"/>
  <c r="M6" i="1"/>
  <c r="N6" i="1" s="1"/>
  <c r="O6" i="1" s="1"/>
  <c r="P6" i="1"/>
  <c r="AD6" i="1" s="1"/>
  <c r="AE6" i="1" s="1"/>
</calcChain>
</file>

<file path=xl/sharedStrings.xml><?xml version="1.0" encoding="utf-8"?>
<sst xmlns="http://schemas.openxmlformats.org/spreadsheetml/2006/main" count="371" uniqueCount="165">
  <si>
    <t>Market (68000)</t>
  </si>
  <si>
    <t>ZAINULSHA.M.DIWAN</t>
  </si>
  <si>
    <t>BDQ1151</t>
  </si>
  <si>
    <t>EMI (4 yrs)</t>
  </si>
  <si>
    <t>Visharad Chauhan</t>
  </si>
  <si>
    <t>AMD1171</t>
  </si>
  <si>
    <t>VIRENDRA SOLANKI</t>
  </si>
  <si>
    <t>AMD1104</t>
  </si>
  <si>
    <t>VIKAS AGARWAL</t>
  </si>
  <si>
    <t>VAP1105</t>
  </si>
  <si>
    <t>Owned</t>
  </si>
  <si>
    <t>SWAPNIL PANDEY_BP</t>
  </si>
  <si>
    <t>AMD1331</t>
  </si>
  <si>
    <t>SURESHBHAI RAJABHAI BHARWAD</t>
  </si>
  <si>
    <t>AMD1330</t>
  </si>
  <si>
    <t>Siddhant Subhash Borse</t>
  </si>
  <si>
    <t>STV1299</t>
  </si>
  <si>
    <t>Shekh Seemabanu Mohammad</t>
  </si>
  <si>
    <t>BDQ1367</t>
  </si>
  <si>
    <t>SHEKH JENULABEDEEN BADRUDIN</t>
  </si>
  <si>
    <t>AMD1338</t>
  </si>
  <si>
    <t>SANDEEP KUMAR</t>
  </si>
  <si>
    <t>AMD1237</t>
  </si>
  <si>
    <t>SADHU RAM KARGWAL</t>
  </si>
  <si>
    <t>MSH1240</t>
  </si>
  <si>
    <t>RAKIB GULAMKADAR BLOCH</t>
  </si>
  <si>
    <t>JND1344</t>
  </si>
  <si>
    <t>Market (52500)</t>
  </si>
  <si>
    <t>Rajesh Kumar Misra_Pickup</t>
  </si>
  <si>
    <t>BDQ1329</t>
  </si>
  <si>
    <t>Rajesh Kumar Misra_Delivery</t>
  </si>
  <si>
    <t>BDQ1328</t>
  </si>
  <si>
    <t>RAJENDRASINH L CHAVDA</t>
  </si>
  <si>
    <t>GNC1357</t>
  </si>
  <si>
    <t>Market (45000)</t>
  </si>
  <si>
    <t>Pravin Thakor</t>
  </si>
  <si>
    <t>AMD1031</t>
  </si>
  <si>
    <t>Pravin Patil</t>
  </si>
  <si>
    <t>STV1229</t>
  </si>
  <si>
    <t>PATHAN PARVEZBHAI</t>
  </si>
  <si>
    <t>AMD1302</t>
  </si>
  <si>
    <t>Market (49000)</t>
  </si>
  <si>
    <t>Patani Salim Gafarbhai</t>
  </si>
  <si>
    <t>RAJ1042</t>
  </si>
  <si>
    <t>OD Maheshbhai Bhikhabhai</t>
  </si>
  <si>
    <t>BDQ1327</t>
  </si>
  <si>
    <t>MULIYA TOFIKHUSEN HABIBBHAI</t>
  </si>
  <si>
    <t>AMD1289</t>
  </si>
  <si>
    <t>MUKESHBHAI RAJABHAI BHARWAD</t>
  </si>
  <si>
    <t>AMD1335</t>
  </si>
  <si>
    <t>MOINUDDIN R SHAIKH</t>
  </si>
  <si>
    <t>GNC1364</t>
  </si>
  <si>
    <t>mo. Farukh</t>
  </si>
  <si>
    <t>STV1317</t>
  </si>
  <si>
    <t>Meenakshi Gupta</t>
  </si>
  <si>
    <t>BDQ1342</t>
  </si>
  <si>
    <t>MANISHA PRAVIN PATIL</t>
  </si>
  <si>
    <t>STV1146</t>
  </si>
  <si>
    <t>MAMATA PAL</t>
  </si>
  <si>
    <t>AKV1298</t>
  </si>
  <si>
    <t>LALAJI BHAI THAKOR</t>
  </si>
  <si>
    <t>AMD1319</t>
  </si>
  <si>
    <t>Karan Mistry_Pickup</t>
  </si>
  <si>
    <t>BDQ1074</t>
  </si>
  <si>
    <t>Karan Mistry_Delivery</t>
  </si>
  <si>
    <t>BDQ1075</t>
  </si>
  <si>
    <t>Inderkumar moolchand gupta</t>
  </si>
  <si>
    <t>BDQ1223</t>
  </si>
  <si>
    <t>Harun Abdul Bhai Theba</t>
  </si>
  <si>
    <t>RAJ1217</t>
  </si>
  <si>
    <t>Hardik Patel</t>
  </si>
  <si>
    <t>JGA1022</t>
  </si>
  <si>
    <t>GULZAR F MEMON</t>
  </si>
  <si>
    <t>AMD1259</t>
  </si>
  <si>
    <t>Gulamhusen Mohamad Ghanchi</t>
  </si>
  <si>
    <t>AMD1143</t>
  </si>
  <si>
    <t>GOHIL RAGHUVIRSINH R</t>
  </si>
  <si>
    <t>BVC1209</t>
  </si>
  <si>
    <t>GAJRAJSINGH B RATHOD</t>
  </si>
  <si>
    <t>GNC1377</t>
  </si>
  <si>
    <t>FAIZILA Theba</t>
  </si>
  <si>
    <t>RAJ1334</t>
  </si>
  <si>
    <t>EKTA AGARWAL</t>
  </si>
  <si>
    <t>VAP1339</t>
  </si>
  <si>
    <t>DINESHBHAI MOHANBHAI SOLANKI</t>
  </si>
  <si>
    <t>AMD1275</t>
  </si>
  <si>
    <t>Dharmendra Sharma</t>
  </si>
  <si>
    <t>AMD1057</t>
  </si>
  <si>
    <t>Devendra r. mistry</t>
  </si>
  <si>
    <t>BDQ1318</t>
  </si>
  <si>
    <t>Devendar Vanga</t>
  </si>
  <si>
    <t>STV1107</t>
  </si>
  <si>
    <t>DENISH B. BAVARIYA</t>
  </si>
  <si>
    <t>JGA1336</t>
  </si>
  <si>
    <t>Market (35000)</t>
  </si>
  <si>
    <t>Chauhan navneet kumar</t>
  </si>
  <si>
    <t>BDQ1203</t>
  </si>
  <si>
    <t>Bharat madhusing lodha</t>
  </si>
  <si>
    <t>AMD1324</t>
  </si>
  <si>
    <t>BELIM RIYAZUDDIN MEHBOOBBHAI</t>
  </si>
  <si>
    <t>AMD1296</t>
  </si>
  <si>
    <t>Ashok Kumar</t>
  </si>
  <si>
    <t>GNC1363</t>
  </si>
  <si>
    <t>ASHISH SAXENA</t>
  </si>
  <si>
    <t>AMD1061</t>
  </si>
  <si>
    <t>Market (60000)</t>
  </si>
  <si>
    <t>Amit Ramesh Agarwal</t>
  </si>
  <si>
    <t>VAP1070</t>
  </si>
  <si>
    <t>EMI (3 yrs)</t>
  </si>
  <si>
    <t>AGARWAL SUGANDHA AMIT</t>
  </si>
  <si>
    <t>VAP1332</t>
  </si>
  <si>
    <t>Total Cost (Rs.)</t>
  </si>
  <si>
    <t>Vehicle Cost (Rs.)</t>
  </si>
  <si>
    <t>Price (Market Owned)</t>
  </si>
  <si>
    <t>Manpower Cost (Rs.)</t>
  </si>
  <si>
    <t>Loader Salary (Rs.)</t>
  </si>
  <si>
    <t>Loaders</t>
  </si>
  <si>
    <t>Driver Salary (Rs.)</t>
  </si>
  <si>
    <t>Vehicle Capacity (tons)</t>
  </si>
  <si>
    <t>EMI (Rs.)</t>
  </si>
  <si>
    <t>EMI End Year</t>
  </si>
  <si>
    <t>Principal Amount (Rs.)</t>
  </si>
  <si>
    <t>NPER (months)</t>
  </si>
  <si>
    <t>EMI Duration (Years)</t>
  </si>
  <si>
    <t>Ownership Info</t>
  </si>
  <si>
    <t>Purchase Type</t>
  </si>
  <si>
    <t>Maintenance (Rs.)</t>
  </si>
  <si>
    <t>Fuel Cost (Rs.)</t>
  </si>
  <si>
    <t>Fuel Consumed (l)</t>
  </si>
  <si>
    <t>Mileage (Km/l)</t>
  </si>
  <si>
    <t>Vehicle Type</t>
  </si>
  <si>
    <t>City</t>
  </si>
  <si>
    <t>Cluster Code</t>
  </si>
  <si>
    <t>Branch Name</t>
  </si>
  <si>
    <t>vehicle_purchase_year</t>
  </si>
  <si>
    <t>ownership_type</t>
  </si>
  <si>
    <t>vehicle_type_id</t>
  </si>
  <si>
    <t>bp_joining_date</t>
  </si>
  <si>
    <t>BP name</t>
  </si>
  <si>
    <t>branch_id</t>
  </si>
  <si>
    <t>bp_code</t>
  </si>
  <si>
    <t>bp_id</t>
  </si>
  <si>
    <t>Sub Task 1.3</t>
  </si>
  <si>
    <t>Sub Task 1.2</t>
  </si>
  <si>
    <t>Sub Task 1.1</t>
  </si>
  <si>
    <t>Sub Task 4.3</t>
  </si>
  <si>
    <t>Sub Task 4.2</t>
  </si>
  <si>
    <t>Sub Task 4.1</t>
  </si>
  <si>
    <t>Sub Task 3.5</t>
  </si>
  <si>
    <t>Sub Task 3.4</t>
  </si>
  <si>
    <t>Sub Task 3.3</t>
  </si>
  <si>
    <t>Sub Task 3.2</t>
  </si>
  <si>
    <t>Sub Task 3.1</t>
  </si>
  <si>
    <t>Sub Task 2.1</t>
  </si>
  <si>
    <t>Task 1</t>
  </si>
  <si>
    <t>Task 4</t>
  </si>
  <si>
    <t>Task 3</t>
  </si>
  <si>
    <t>Task 2</t>
  </si>
  <si>
    <t>Objective 3</t>
  </si>
  <si>
    <t>Objective 2</t>
  </si>
  <si>
    <t>EMI</t>
  </si>
  <si>
    <t>Market</t>
  </si>
  <si>
    <t>Grand Total</t>
  </si>
  <si>
    <t>Row Labels</t>
  </si>
  <si>
    <t>Sum of Total Cost (Rs.)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</si>
</sst>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\-m\-yyyy"/>
  </numFmts>
  <fonts count="5" x14ac:knownFonts="1"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C343D"/>
      <name val="Arial"/>
      <family val="2"/>
    </font>
    <font>
      <b/>
      <sz val="10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434343"/>
        <bgColor rgb="FF434343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1">
    <xf numFmtId="0" fontId="0" fillId="0" borderId="0" xfId="0"/>
    <xf numFmtId="3" fontId="1" fillId="0" borderId="1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3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0" borderId="0" xfId="0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3" borderId="0" xfId="0" applyFont="1" applyFill="1"/>
    <xf numFmtId="0" fontId="0" fillId="0" borderId="0" xfId="0"/>
    <xf numFmtId="0" fontId="2" fillId="2" borderId="0" xfId="0" applyFont="1" applyFill="1"/>
    <xf numFmtId="0" fontId="4" fillId="7" borderId="0" xfId="0" applyFont="1" applyFill="1"/>
    <xf numFmtId="0" fontId="2" fillId="4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96246081f0b9260/Desktop/project/location.xlsx" TargetMode="External"/><Relationship Id="rId1" Type="http://schemas.openxmlformats.org/officeDocument/2006/relationships/externalLinkPath" Target="loc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96246081f0b9260/Desktop/project/vehicle_details.xlsx" TargetMode="External"/><Relationship Id="rId1" Type="http://schemas.openxmlformats.org/officeDocument/2006/relationships/externalLinkPath" Target="vehicle_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96246081f0b9260/Desktop/project/vehicle_mileage.xlsx" TargetMode="External"/><Relationship Id="rId1" Type="http://schemas.openxmlformats.org/officeDocument/2006/relationships/externalLinkPath" Target="vehicle_mileag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96246081f0b9260/Desktop/project/maintenance.xlsx" TargetMode="External"/><Relationship Id="rId1" Type="http://schemas.openxmlformats.org/officeDocument/2006/relationships/externalLinkPath" Target="mainten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cation"/>
    </sheetNames>
    <sheetDataSet>
      <sheetData sheetId="0">
        <row r="2">
          <cell r="A2">
            <v>113</v>
          </cell>
          <cell r="B2" t="str">
            <v>Ahmedabad Branch</v>
          </cell>
          <cell r="C2" t="str">
            <v>AMD</v>
          </cell>
          <cell r="D2" t="str">
            <v>Ahmedabad</v>
          </cell>
        </row>
        <row r="3">
          <cell r="A3">
            <v>117</v>
          </cell>
          <cell r="B3" t="str">
            <v>Jamnager</v>
          </cell>
          <cell r="C3" t="str">
            <v>AMD</v>
          </cell>
          <cell r="D3" t="str">
            <v>Ahmedabad</v>
          </cell>
        </row>
        <row r="4">
          <cell r="A4">
            <v>226</v>
          </cell>
          <cell r="B4" t="str">
            <v>Ludhiana</v>
          </cell>
          <cell r="C4" t="str">
            <v>AMB</v>
          </cell>
          <cell r="D4" t="str">
            <v>Ambala</v>
          </cell>
        </row>
        <row r="5">
          <cell r="A5">
            <v>228</v>
          </cell>
          <cell r="B5" t="str">
            <v>Mysore 2</v>
          </cell>
          <cell r="C5" t="str">
            <v>BLR</v>
          </cell>
          <cell r="D5" t="str">
            <v>Bangalore</v>
          </cell>
        </row>
        <row r="6">
          <cell r="A6">
            <v>229</v>
          </cell>
          <cell r="B6" t="str">
            <v>Pondichery</v>
          </cell>
          <cell r="C6" t="str">
            <v>MAA</v>
          </cell>
          <cell r="D6" t="str">
            <v>Chennai</v>
          </cell>
        </row>
        <row r="7">
          <cell r="A7">
            <v>230</v>
          </cell>
          <cell r="B7" t="str">
            <v>Bhiwani</v>
          </cell>
          <cell r="C7" t="str">
            <v>DEL</v>
          </cell>
          <cell r="D7" t="str">
            <v>Delhi</v>
          </cell>
        </row>
        <row r="8">
          <cell r="A8">
            <v>231</v>
          </cell>
          <cell r="B8" t="str">
            <v>Laxmi Nager</v>
          </cell>
          <cell r="C8" t="str">
            <v>DEL</v>
          </cell>
          <cell r="D8" t="str">
            <v>Delhi</v>
          </cell>
        </row>
        <row r="9">
          <cell r="A9">
            <v>232</v>
          </cell>
          <cell r="B9" t="str">
            <v>Main Road Branch</v>
          </cell>
          <cell r="C9" t="str">
            <v>HYD</v>
          </cell>
          <cell r="D9" t="str">
            <v>Hyderabad</v>
          </cell>
        </row>
        <row r="10">
          <cell r="A10">
            <v>233</v>
          </cell>
          <cell r="B10" t="str">
            <v>Raipur Main</v>
          </cell>
          <cell r="C10" t="str">
            <v>NAG</v>
          </cell>
          <cell r="D10" t="str">
            <v>Nagpur</v>
          </cell>
        </row>
        <row r="11">
          <cell r="A11">
            <v>234</v>
          </cell>
          <cell r="B11" t="str">
            <v>Worli East</v>
          </cell>
          <cell r="C11" t="str">
            <v>BOM</v>
          </cell>
          <cell r="D11" t="str">
            <v>Mumbai</v>
          </cell>
        </row>
        <row r="12">
          <cell r="A12">
            <v>121</v>
          </cell>
          <cell r="B12" t="str">
            <v>Rajkot</v>
          </cell>
          <cell r="C12" t="str">
            <v>AMD</v>
          </cell>
          <cell r="D12" t="str">
            <v>Ahmedabad</v>
          </cell>
        </row>
        <row r="13">
          <cell r="A13">
            <v>237</v>
          </cell>
          <cell r="B13" t="str">
            <v>Hyderabad</v>
          </cell>
          <cell r="C13" t="str">
            <v>HYD</v>
          </cell>
          <cell r="D13" t="str">
            <v>Hyderabad</v>
          </cell>
        </row>
        <row r="14">
          <cell r="A14">
            <v>239</v>
          </cell>
          <cell r="B14" t="str">
            <v>Madurai</v>
          </cell>
          <cell r="C14" t="str">
            <v>CJB</v>
          </cell>
          <cell r="D14" t="str">
            <v>Coimbatore</v>
          </cell>
        </row>
        <row r="15">
          <cell r="A15">
            <v>119</v>
          </cell>
          <cell r="B15" t="str">
            <v>Ahmmedabad City</v>
          </cell>
          <cell r="C15" t="str">
            <v>AMD</v>
          </cell>
          <cell r="D15" t="str">
            <v>Ahmedabad</v>
          </cell>
        </row>
        <row r="16">
          <cell r="A16">
            <v>112</v>
          </cell>
          <cell r="B16" t="str">
            <v>Vapi</v>
          </cell>
          <cell r="C16" t="str">
            <v>AMD</v>
          </cell>
          <cell r="D16" t="str">
            <v>Ahmedabad</v>
          </cell>
        </row>
        <row r="17">
          <cell r="A17">
            <v>116</v>
          </cell>
          <cell r="B17" t="str">
            <v>Vadodara</v>
          </cell>
          <cell r="C17" t="str">
            <v>AMD</v>
          </cell>
          <cell r="D17" t="str">
            <v>Ahmedabad</v>
          </cell>
        </row>
        <row r="18">
          <cell r="A18">
            <v>118</v>
          </cell>
          <cell r="B18" t="str">
            <v>Surat</v>
          </cell>
          <cell r="C18" t="str">
            <v>AMD</v>
          </cell>
          <cell r="D18" t="str">
            <v>Ahmedabad</v>
          </cell>
        </row>
        <row r="19">
          <cell r="A19">
            <v>240</v>
          </cell>
          <cell r="B19" t="str">
            <v>Vellore</v>
          </cell>
          <cell r="C19" t="str">
            <v>MAA</v>
          </cell>
          <cell r="D19" t="str">
            <v>Chennai</v>
          </cell>
        </row>
        <row r="20">
          <cell r="A20">
            <v>120</v>
          </cell>
          <cell r="B20" t="str">
            <v>Sanand</v>
          </cell>
          <cell r="C20" t="str">
            <v>AMD</v>
          </cell>
          <cell r="D20" t="str">
            <v>Ahmedabad</v>
          </cell>
        </row>
        <row r="21">
          <cell r="A21">
            <v>123</v>
          </cell>
          <cell r="B21" t="str">
            <v>Amreli</v>
          </cell>
          <cell r="C21" t="str">
            <v>AMD</v>
          </cell>
          <cell r="D21" t="str">
            <v>Ahmedabad</v>
          </cell>
        </row>
        <row r="22">
          <cell r="A22">
            <v>241</v>
          </cell>
          <cell r="B22" t="str">
            <v>Panwell Main</v>
          </cell>
          <cell r="C22" t="str">
            <v>BOM</v>
          </cell>
          <cell r="D22" t="str">
            <v>Mumbai</v>
          </cell>
        </row>
        <row r="23">
          <cell r="A23">
            <v>125</v>
          </cell>
          <cell r="B23" t="str">
            <v>Mehsana</v>
          </cell>
          <cell r="C23" t="str">
            <v>AMD</v>
          </cell>
          <cell r="D23" t="str">
            <v>Ahmedabad</v>
          </cell>
        </row>
        <row r="24">
          <cell r="A24">
            <v>122</v>
          </cell>
          <cell r="B24" t="str">
            <v>Bhavnager</v>
          </cell>
          <cell r="C24" t="str">
            <v>AMD</v>
          </cell>
          <cell r="D24" t="str">
            <v>Ahmedabad</v>
          </cell>
        </row>
        <row r="25">
          <cell r="A25">
            <v>244</v>
          </cell>
          <cell r="B25" t="str">
            <v>Chakan Branch</v>
          </cell>
          <cell r="C25" t="str">
            <v>PNQ</v>
          </cell>
          <cell r="D25" t="str">
            <v>Pune</v>
          </cell>
        </row>
        <row r="26">
          <cell r="A26">
            <v>115</v>
          </cell>
          <cell r="B26" t="str">
            <v>Rampura Branch</v>
          </cell>
          <cell r="C26" t="str">
            <v>AMD</v>
          </cell>
          <cell r="D26" t="str">
            <v>Ahmedabad</v>
          </cell>
        </row>
        <row r="27">
          <cell r="A27">
            <v>251</v>
          </cell>
          <cell r="B27" t="str">
            <v>Gautam Nager</v>
          </cell>
          <cell r="C27" t="str">
            <v>NOI</v>
          </cell>
          <cell r="D27" t="str">
            <v>Noida</v>
          </cell>
        </row>
        <row r="28">
          <cell r="A28">
            <v>124</v>
          </cell>
          <cell r="B28" t="str">
            <v>Junagarh</v>
          </cell>
          <cell r="C28" t="str">
            <v>AMD</v>
          </cell>
          <cell r="D28" t="str">
            <v>Ahmedabad</v>
          </cell>
        </row>
        <row r="29">
          <cell r="A29">
            <v>114</v>
          </cell>
          <cell r="B29" t="str">
            <v>Gandhi Nager</v>
          </cell>
          <cell r="C29" t="str">
            <v>AMD</v>
          </cell>
          <cell r="D29" t="str">
            <v>Ahmedabad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hicle_details"/>
    </sheetNames>
    <sheetDataSet>
      <sheetData sheetId="0">
        <row r="2">
          <cell r="A2">
            <v>71231</v>
          </cell>
          <cell r="B2" t="str">
            <v>Tata Ace</v>
          </cell>
          <cell r="C2">
            <v>0.75</v>
          </cell>
          <cell r="D2">
            <v>400000</v>
          </cell>
          <cell r="E2">
            <v>1800</v>
          </cell>
          <cell r="F2">
            <v>401800</v>
          </cell>
          <cell r="G2">
            <v>80360</v>
          </cell>
          <cell r="H2">
            <v>321440</v>
          </cell>
        </row>
        <row r="3">
          <cell r="A3">
            <v>71232</v>
          </cell>
          <cell r="B3" t="str">
            <v>Pickup</v>
          </cell>
          <cell r="C3">
            <v>1.5</v>
          </cell>
          <cell r="D3">
            <v>650000</v>
          </cell>
          <cell r="E3">
            <v>2100</v>
          </cell>
          <cell r="F3">
            <v>652100</v>
          </cell>
          <cell r="G3">
            <v>130420</v>
          </cell>
          <cell r="H3">
            <v>521680</v>
          </cell>
        </row>
        <row r="4">
          <cell r="A4">
            <v>71233</v>
          </cell>
          <cell r="B4" t="str">
            <v>Tata 407</v>
          </cell>
          <cell r="C4">
            <v>3.5</v>
          </cell>
          <cell r="D4">
            <v>600000</v>
          </cell>
          <cell r="E4">
            <v>2500</v>
          </cell>
          <cell r="F4">
            <v>602500</v>
          </cell>
          <cell r="G4">
            <v>120500</v>
          </cell>
          <cell r="H4">
            <v>482000</v>
          </cell>
        </row>
        <row r="5">
          <cell r="A5">
            <v>71234</v>
          </cell>
          <cell r="B5" t="str">
            <v>Eicher 14</v>
          </cell>
          <cell r="C5">
            <v>2.5</v>
          </cell>
          <cell r="D5">
            <v>750000</v>
          </cell>
          <cell r="E5">
            <v>4000</v>
          </cell>
          <cell r="F5">
            <v>754000</v>
          </cell>
          <cell r="G5">
            <v>150800</v>
          </cell>
          <cell r="H5">
            <v>603200</v>
          </cell>
        </row>
        <row r="6">
          <cell r="A6">
            <v>71235</v>
          </cell>
          <cell r="B6" t="str">
            <v>Eicher 17</v>
          </cell>
          <cell r="C6">
            <v>4.5</v>
          </cell>
          <cell r="D6">
            <v>1150000</v>
          </cell>
          <cell r="E6">
            <v>5000</v>
          </cell>
          <cell r="F6">
            <v>1155000</v>
          </cell>
          <cell r="G6">
            <v>231000</v>
          </cell>
          <cell r="H6">
            <v>924000</v>
          </cell>
        </row>
        <row r="7">
          <cell r="A7">
            <v>71236</v>
          </cell>
          <cell r="B7" t="str">
            <v>Eicher 19</v>
          </cell>
          <cell r="C7">
            <v>6.5</v>
          </cell>
          <cell r="D7">
            <v>1150000</v>
          </cell>
          <cell r="E7">
            <v>5000</v>
          </cell>
          <cell r="F7">
            <v>1155000</v>
          </cell>
          <cell r="G7">
            <v>231000</v>
          </cell>
          <cell r="H7">
            <v>924000</v>
          </cell>
        </row>
        <row r="8">
          <cell r="A8">
            <v>71237</v>
          </cell>
          <cell r="B8" t="str">
            <v>22 Ft</v>
          </cell>
          <cell r="C8">
            <v>6.8</v>
          </cell>
          <cell r="D8">
            <v>1400000</v>
          </cell>
          <cell r="E8">
            <v>5000</v>
          </cell>
          <cell r="F8">
            <v>1405000</v>
          </cell>
          <cell r="G8">
            <v>281000</v>
          </cell>
          <cell r="H8">
            <v>1124000</v>
          </cell>
        </row>
        <row r="9">
          <cell r="A9">
            <v>71238</v>
          </cell>
          <cell r="B9" t="str">
            <v>Eicher 20</v>
          </cell>
          <cell r="C9">
            <v>6.5</v>
          </cell>
          <cell r="D9">
            <v>1250000</v>
          </cell>
          <cell r="E9">
            <v>4500</v>
          </cell>
          <cell r="F9">
            <v>1254500</v>
          </cell>
          <cell r="G9">
            <v>250900</v>
          </cell>
          <cell r="H9">
            <v>1003600</v>
          </cell>
        </row>
        <row r="10">
          <cell r="A10">
            <v>71239</v>
          </cell>
          <cell r="B10" t="str">
            <v>Eicher 32 ft</v>
          </cell>
          <cell r="C10">
            <v>8</v>
          </cell>
          <cell r="D10">
            <v>1450000</v>
          </cell>
          <cell r="E10">
            <v>6000</v>
          </cell>
          <cell r="F10">
            <v>1456000</v>
          </cell>
          <cell r="G10">
            <v>291200</v>
          </cell>
          <cell r="H10">
            <v>1164800</v>
          </cell>
        </row>
        <row r="11">
          <cell r="A11">
            <v>71240</v>
          </cell>
          <cell r="B11" t="str">
            <v>3wheeler</v>
          </cell>
          <cell r="C11">
            <v>0.8</v>
          </cell>
          <cell r="D11">
            <v>250000</v>
          </cell>
          <cell r="E11">
            <v>2000</v>
          </cell>
          <cell r="F11">
            <v>252000</v>
          </cell>
          <cell r="G11">
            <v>50400</v>
          </cell>
          <cell r="H11">
            <v>201600</v>
          </cell>
        </row>
        <row r="12">
          <cell r="A12">
            <v>71241</v>
          </cell>
          <cell r="B12" t="str">
            <v>Tata 909</v>
          </cell>
          <cell r="C12">
            <v>6.8</v>
          </cell>
          <cell r="D12">
            <v>1200000</v>
          </cell>
          <cell r="E12">
            <v>5000</v>
          </cell>
          <cell r="F12">
            <v>1205000</v>
          </cell>
          <cell r="G12">
            <v>241000</v>
          </cell>
          <cell r="H12">
            <v>964000</v>
          </cell>
        </row>
        <row r="13">
          <cell r="A13">
            <v>71242</v>
          </cell>
          <cell r="B13" t="str">
            <v>Tata 1109</v>
          </cell>
          <cell r="C13">
            <v>7.5</v>
          </cell>
          <cell r="D13">
            <v>1400000</v>
          </cell>
          <cell r="E13">
            <v>6000</v>
          </cell>
          <cell r="F13">
            <v>1406000</v>
          </cell>
          <cell r="G13">
            <v>281200</v>
          </cell>
          <cell r="H13">
            <v>1124800</v>
          </cell>
        </row>
        <row r="14">
          <cell r="A14">
            <v>71243</v>
          </cell>
          <cell r="B14" t="str">
            <v>Mahindra</v>
          </cell>
          <cell r="C14">
            <v>1.5</v>
          </cell>
          <cell r="D14">
            <v>750000</v>
          </cell>
          <cell r="E14">
            <v>2000</v>
          </cell>
          <cell r="F14">
            <v>752000</v>
          </cell>
          <cell r="G14">
            <v>150400</v>
          </cell>
          <cell r="H14">
            <v>601600</v>
          </cell>
        </row>
        <row r="15">
          <cell r="A15">
            <v>71244</v>
          </cell>
          <cell r="B15" t="str">
            <v>Champion</v>
          </cell>
          <cell r="C15">
            <v>0.75</v>
          </cell>
          <cell r="D15">
            <v>300000</v>
          </cell>
          <cell r="E15">
            <v>2000</v>
          </cell>
          <cell r="F15">
            <v>302000</v>
          </cell>
          <cell r="G15">
            <v>60400</v>
          </cell>
          <cell r="H15">
            <v>241600</v>
          </cell>
        </row>
        <row r="16">
          <cell r="A16">
            <v>71245</v>
          </cell>
          <cell r="B16" t="str">
            <v>Trump Forec</v>
          </cell>
          <cell r="C16">
            <v>1</v>
          </cell>
          <cell r="D16">
            <v>450000</v>
          </cell>
          <cell r="E16">
            <v>2000</v>
          </cell>
          <cell r="F16">
            <v>452000</v>
          </cell>
          <cell r="G16">
            <v>90400</v>
          </cell>
          <cell r="H16">
            <v>361600</v>
          </cell>
        </row>
        <row r="17">
          <cell r="A17">
            <v>71246</v>
          </cell>
          <cell r="B17" t="str">
            <v>Super ace</v>
          </cell>
          <cell r="C17">
            <v>1.2</v>
          </cell>
          <cell r="D17">
            <v>550000</v>
          </cell>
          <cell r="E17">
            <v>2000</v>
          </cell>
          <cell r="F17">
            <v>552000</v>
          </cell>
          <cell r="G17">
            <v>110400</v>
          </cell>
          <cell r="H17">
            <v>441600</v>
          </cell>
        </row>
        <row r="18">
          <cell r="A18">
            <v>71247</v>
          </cell>
          <cell r="B18" t="str">
            <v>Cargo king</v>
          </cell>
          <cell r="C18">
            <v>2.5</v>
          </cell>
          <cell r="D18">
            <v>700000</v>
          </cell>
          <cell r="E18">
            <v>4000</v>
          </cell>
          <cell r="F18">
            <v>704000</v>
          </cell>
          <cell r="G18">
            <v>140800</v>
          </cell>
          <cell r="H18">
            <v>563200</v>
          </cell>
        </row>
        <row r="19">
          <cell r="A19">
            <v>71248</v>
          </cell>
          <cell r="B19" t="str">
            <v>24 FT</v>
          </cell>
          <cell r="C19">
            <v>7.5</v>
          </cell>
          <cell r="D19">
            <v>1200000</v>
          </cell>
          <cell r="E19">
            <v>4000</v>
          </cell>
          <cell r="F19">
            <v>1204000</v>
          </cell>
          <cell r="G19">
            <v>240800</v>
          </cell>
          <cell r="H19">
            <v>963200</v>
          </cell>
        </row>
        <row r="20">
          <cell r="A20">
            <v>71249</v>
          </cell>
          <cell r="B20" t="str">
            <v>AL Dost</v>
          </cell>
          <cell r="C20">
            <v>1.25</v>
          </cell>
          <cell r="D20">
            <v>500000</v>
          </cell>
          <cell r="E20">
            <v>2000</v>
          </cell>
          <cell r="F20">
            <v>502000</v>
          </cell>
          <cell r="G20">
            <v>100400</v>
          </cell>
          <cell r="H20">
            <v>401600</v>
          </cell>
        </row>
        <row r="21">
          <cell r="A21">
            <v>71250</v>
          </cell>
          <cell r="B21" t="str">
            <v>Taurus</v>
          </cell>
          <cell r="C21">
            <v>16</v>
          </cell>
          <cell r="D21">
            <v>2000000</v>
          </cell>
          <cell r="E21">
            <v>6000</v>
          </cell>
          <cell r="F21">
            <v>2006000</v>
          </cell>
          <cell r="G21">
            <v>401200</v>
          </cell>
          <cell r="H21">
            <v>1604800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hicle_mileage"/>
    </sheetNames>
    <sheetDataSet>
      <sheetData sheetId="0">
        <row r="2">
          <cell r="A2" t="str">
            <v>22 Ft</v>
          </cell>
          <cell r="B2" t="str">
            <v>Ahmedabad</v>
          </cell>
          <cell r="C2">
            <v>6</v>
          </cell>
        </row>
        <row r="3">
          <cell r="A3" t="str">
            <v>24 FT</v>
          </cell>
          <cell r="B3" t="str">
            <v>Ahmedabad</v>
          </cell>
          <cell r="C3">
            <v>4</v>
          </cell>
        </row>
        <row r="4">
          <cell r="A4" t="str">
            <v>3wheeler</v>
          </cell>
          <cell r="B4" t="str">
            <v>Ahmedabad</v>
          </cell>
          <cell r="C4">
            <v>10</v>
          </cell>
        </row>
        <row r="5">
          <cell r="A5" t="str">
            <v>AL Dost</v>
          </cell>
          <cell r="B5" t="str">
            <v>Ahmedabad</v>
          </cell>
          <cell r="C5">
            <v>12</v>
          </cell>
        </row>
        <row r="6">
          <cell r="A6" t="str">
            <v>Cargo king</v>
          </cell>
          <cell r="B6" t="str">
            <v>Ahmedabad</v>
          </cell>
          <cell r="C6">
            <v>10</v>
          </cell>
        </row>
        <row r="7">
          <cell r="A7" t="str">
            <v>Champion</v>
          </cell>
          <cell r="B7" t="str">
            <v>Ahmedabad</v>
          </cell>
          <cell r="C7">
            <v>10</v>
          </cell>
        </row>
        <row r="8">
          <cell r="A8" t="str">
            <v>Eicher 14</v>
          </cell>
          <cell r="B8" t="str">
            <v>Ahmedabad</v>
          </cell>
          <cell r="C8">
            <v>8</v>
          </cell>
        </row>
        <row r="9">
          <cell r="A9" t="str">
            <v>Eicher 17</v>
          </cell>
          <cell r="B9" t="str">
            <v>Ahmedabad</v>
          </cell>
          <cell r="C9">
            <v>7</v>
          </cell>
        </row>
        <row r="10">
          <cell r="A10" t="str">
            <v>Eicher 19</v>
          </cell>
          <cell r="B10" t="str">
            <v>Ahmedabad</v>
          </cell>
          <cell r="C10">
            <v>7</v>
          </cell>
        </row>
        <row r="11">
          <cell r="A11" t="str">
            <v>Eicher 20</v>
          </cell>
          <cell r="B11" t="str">
            <v>Ahmedabad</v>
          </cell>
          <cell r="C11">
            <v>6</v>
          </cell>
        </row>
        <row r="12">
          <cell r="A12" t="str">
            <v>Eicher 32 ft</v>
          </cell>
          <cell r="B12" t="str">
            <v>Ahmedabad</v>
          </cell>
          <cell r="C12">
            <v>3</v>
          </cell>
        </row>
        <row r="13">
          <cell r="A13" t="str">
            <v>Mahindra</v>
          </cell>
          <cell r="B13" t="str">
            <v>Ahmedabad</v>
          </cell>
          <cell r="C13">
            <v>12</v>
          </cell>
        </row>
        <row r="14">
          <cell r="A14" t="str">
            <v>Pickup</v>
          </cell>
          <cell r="B14" t="str">
            <v>Ahmedabad</v>
          </cell>
          <cell r="C14">
            <v>12</v>
          </cell>
        </row>
        <row r="15">
          <cell r="A15" t="str">
            <v>Super ace</v>
          </cell>
          <cell r="B15" t="str">
            <v>Ahmedabad</v>
          </cell>
          <cell r="C15">
            <v>15</v>
          </cell>
        </row>
        <row r="16">
          <cell r="A16" t="str">
            <v>Tata 1109</v>
          </cell>
          <cell r="B16" t="str">
            <v>Ahmedabad</v>
          </cell>
          <cell r="C16">
            <v>6</v>
          </cell>
        </row>
        <row r="17">
          <cell r="A17" t="str">
            <v>Tata 407</v>
          </cell>
          <cell r="B17" t="str">
            <v>Ahmedabad</v>
          </cell>
          <cell r="C17">
            <v>9</v>
          </cell>
        </row>
        <row r="18">
          <cell r="A18" t="str">
            <v>Tata 909</v>
          </cell>
          <cell r="B18" t="str">
            <v>Ahmedabad</v>
          </cell>
          <cell r="C18">
            <v>7</v>
          </cell>
        </row>
        <row r="19">
          <cell r="A19" t="str">
            <v>Tata Ace</v>
          </cell>
          <cell r="B19" t="str">
            <v>Ahmedabad</v>
          </cell>
          <cell r="C19">
            <v>14</v>
          </cell>
        </row>
        <row r="20">
          <cell r="A20" t="str">
            <v>Taurus</v>
          </cell>
          <cell r="B20" t="str">
            <v>Ahmedabad</v>
          </cell>
          <cell r="C20">
            <v>6</v>
          </cell>
        </row>
        <row r="21">
          <cell r="A21" t="str">
            <v>Trump Forec</v>
          </cell>
          <cell r="B21" t="str">
            <v>Ahmedabad</v>
          </cell>
          <cell r="C21">
            <v>15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tenance"/>
    </sheetNames>
    <sheetDataSet>
      <sheetData sheetId="0">
        <row r="1">
          <cell r="A1" t="str">
            <v>Vehicles</v>
          </cell>
          <cell r="B1" t="str">
            <v>driver_expenses</v>
          </cell>
          <cell r="C1" t="str">
            <v>distance covered</v>
          </cell>
          <cell r="D1" t="str">
            <v>Tyre Cap</v>
          </cell>
          <cell r="E1" t="str">
            <v>Service Cap</v>
          </cell>
          <cell r="F1" t="str">
            <v>Maintenance (Rs.)</v>
          </cell>
        </row>
        <row r="2">
          <cell r="A2" t="str">
            <v>Tata Ace</v>
          </cell>
          <cell r="B2">
            <v>13000</v>
          </cell>
          <cell r="C2">
            <v>1600</v>
          </cell>
          <cell r="D2">
            <v>480</v>
          </cell>
          <cell r="E2">
            <v>1600</v>
          </cell>
          <cell r="F2">
            <v>15080</v>
          </cell>
        </row>
        <row r="3">
          <cell r="A3" t="str">
            <v>Pickup</v>
          </cell>
          <cell r="B3">
            <v>13000</v>
          </cell>
          <cell r="C3">
            <v>1600</v>
          </cell>
          <cell r="D3">
            <v>480</v>
          </cell>
          <cell r="E3">
            <v>1600</v>
          </cell>
          <cell r="F3">
            <v>15080</v>
          </cell>
        </row>
        <row r="4">
          <cell r="A4" t="str">
            <v>3wheeler</v>
          </cell>
          <cell r="B4">
            <v>13000</v>
          </cell>
          <cell r="C4">
            <v>1600</v>
          </cell>
          <cell r="D4">
            <v>480</v>
          </cell>
          <cell r="E4">
            <v>1600</v>
          </cell>
          <cell r="F4">
            <v>15080</v>
          </cell>
        </row>
        <row r="5">
          <cell r="A5" t="str">
            <v>Mahindra</v>
          </cell>
          <cell r="B5">
            <v>13000</v>
          </cell>
          <cell r="C5">
            <v>1600</v>
          </cell>
          <cell r="D5">
            <v>480</v>
          </cell>
          <cell r="E5">
            <v>1600</v>
          </cell>
          <cell r="F5">
            <v>15080</v>
          </cell>
        </row>
        <row r="6">
          <cell r="A6" t="str">
            <v>Champion</v>
          </cell>
          <cell r="B6">
            <v>13000</v>
          </cell>
          <cell r="C6">
            <v>1600</v>
          </cell>
          <cell r="D6">
            <v>480</v>
          </cell>
          <cell r="E6">
            <v>1600</v>
          </cell>
          <cell r="F6">
            <v>15080</v>
          </cell>
        </row>
        <row r="7">
          <cell r="A7" t="str">
            <v>Trump Forec</v>
          </cell>
          <cell r="B7">
            <v>13000</v>
          </cell>
          <cell r="C7">
            <v>1600</v>
          </cell>
          <cell r="D7">
            <v>480</v>
          </cell>
          <cell r="E7">
            <v>1600</v>
          </cell>
          <cell r="F7">
            <v>15080</v>
          </cell>
        </row>
        <row r="8">
          <cell r="A8" t="str">
            <v>Super ace</v>
          </cell>
          <cell r="B8">
            <v>13000</v>
          </cell>
          <cell r="C8">
            <v>1600</v>
          </cell>
          <cell r="D8">
            <v>480</v>
          </cell>
          <cell r="E8">
            <v>1600</v>
          </cell>
          <cell r="F8">
            <v>15080</v>
          </cell>
        </row>
        <row r="9">
          <cell r="A9" t="str">
            <v>AL Dost</v>
          </cell>
          <cell r="B9">
            <v>13000</v>
          </cell>
          <cell r="C9">
            <v>1600</v>
          </cell>
          <cell r="D9">
            <v>480</v>
          </cell>
          <cell r="E9">
            <v>1600</v>
          </cell>
          <cell r="F9">
            <v>15080</v>
          </cell>
        </row>
        <row r="10">
          <cell r="A10" t="str">
            <v>Tata 407</v>
          </cell>
          <cell r="B10">
            <v>13000</v>
          </cell>
          <cell r="C10">
            <v>1600</v>
          </cell>
          <cell r="D10">
            <v>480</v>
          </cell>
          <cell r="E10">
            <v>1600</v>
          </cell>
          <cell r="F10">
            <v>15080</v>
          </cell>
        </row>
        <row r="11">
          <cell r="A11" t="str">
            <v>Eicher 20</v>
          </cell>
          <cell r="B11">
            <v>13000</v>
          </cell>
          <cell r="C11">
            <v>1600</v>
          </cell>
          <cell r="D11">
            <v>480</v>
          </cell>
          <cell r="E11">
            <v>1600</v>
          </cell>
          <cell r="F11">
            <v>15080</v>
          </cell>
        </row>
        <row r="12">
          <cell r="A12" t="str">
            <v>Eicher 14</v>
          </cell>
          <cell r="B12">
            <v>13000</v>
          </cell>
          <cell r="C12">
            <v>1600</v>
          </cell>
          <cell r="D12">
            <v>480</v>
          </cell>
          <cell r="E12">
            <v>1600</v>
          </cell>
          <cell r="F12">
            <v>15080</v>
          </cell>
        </row>
        <row r="13">
          <cell r="A13" t="str">
            <v>Cargo king</v>
          </cell>
          <cell r="B13">
            <v>13000</v>
          </cell>
          <cell r="C13">
            <v>1600</v>
          </cell>
          <cell r="D13">
            <v>480</v>
          </cell>
          <cell r="E13">
            <v>1600</v>
          </cell>
          <cell r="F13">
            <v>15080</v>
          </cell>
        </row>
        <row r="14">
          <cell r="A14" t="str">
            <v>24 FT</v>
          </cell>
          <cell r="B14">
            <v>13000</v>
          </cell>
          <cell r="C14">
            <v>1600</v>
          </cell>
          <cell r="D14">
            <v>480</v>
          </cell>
          <cell r="E14">
            <v>1600</v>
          </cell>
          <cell r="F14">
            <v>15080</v>
          </cell>
        </row>
        <row r="15">
          <cell r="A15" t="str">
            <v>22 ft</v>
          </cell>
          <cell r="B15">
            <v>13000</v>
          </cell>
          <cell r="C15">
            <v>1600</v>
          </cell>
          <cell r="D15">
            <v>480</v>
          </cell>
          <cell r="E15">
            <v>1600</v>
          </cell>
          <cell r="F15">
            <v>15080</v>
          </cell>
        </row>
        <row r="16">
          <cell r="A16" t="str">
            <v>Eicher 17</v>
          </cell>
          <cell r="B16">
            <v>13000</v>
          </cell>
          <cell r="C16">
            <v>1600</v>
          </cell>
          <cell r="D16">
            <v>480</v>
          </cell>
          <cell r="E16">
            <v>1600</v>
          </cell>
          <cell r="F16">
            <v>15080</v>
          </cell>
        </row>
        <row r="17">
          <cell r="A17" t="str">
            <v>Eicher 19</v>
          </cell>
          <cell r="B17">
            <v>13000</v>
          </cell>
          <cell r="C17">
            <v>1600</v>
          </cell>
          <cell r="D17">
            <v>480</v>
          </cell>
          <cell r="E17">
            <v>1600</v>
          </cell>
          <cell r="F17">
            <v>15080</v>
          </cell>
        </row>
        <row r="18">
          <cell r="A18" t="str">
            <v>Tata 909</v>
          </cell>
          <cell r="B18">
            <v>13000</v>
          </cell>
          <cell r="C18">
            <v>1600</v>
          </cell>
          <cell r="D18">
            <v>480</v>
          </cell>
          <cell r="E18">
            <v>1600</v>
          </cell>
          <cell r="F18">
            <v>15080</v>
          </cell>
        </row>
        <row r="19">
          <cell r="A19" t="str">
            <v>Eicher 32 ft</v>
          </cell>
          <cell r="B19">
            <v>13000</v>
          </cell>
          <cell r="C19">
            <v>1600</v>
          </cell>
          <cell r="D19">
            <v>480</v>
          </cell>
          <cell r="E19">
            <v>1600</v>
          </cell>
          <cell r="F19">
            <v>15080</v>
          </cell>
        </row>
        <row r="20">
          <cell r="A20" t="str">
            <v>Tata 1109</v>
          </cell>
          <cell r="B20">
            <v>13000</v>
          </cell>
          <cell r="C20">
            <v>1600</v>
          </cell>
          <cell r="D20">
            <v>480</v>
          </cell>
          <cell r="E20">
            <v>1600</v>
          </cell>
          <cell r="F20">
            <v>15080</v>
          </cell>
        </row>
        <row r="21">
          <cell r="A21" t="str">
            <v>Taurus</v>
          </cell>
          <cell r="B21">
            <v>13000</v>
          </cell>
          <cell r="C21">
            <v>1600</v>
          </cell>
          <cell r="D21">
            <v>480</v>
          </cell>
          <cell r="E21">
            <v>1600</v>
          </cell>
          <cell r="F21">
            <v>15080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96.905087268518" createdVersion="8" refreshedVersion="8" minRefreshableVersion="3" recordCount="66" xr:uid="{D6658F94-963C-4B7E-9E10-A6206E69EA2C}">
  <cacheSource type="worksheet">
    <worksheetSource ref="A4:AE70" sheet="Cost Sheet"/>
  </cacheSource>
  <cacheFields count="31">
    <cacheField name="bp_id" numFmtId="0">
      <sharedItems containsSemiMixedTypes="0" containsString="0" containsNumber="1" containsInteger="1" minValue="1022" maxValue="1377"/>
    </cacheField>
    <cacheField name="bp_code" numFmtId="0">
      <sharedItems/>
    </cacheField>
    <cacheField name="branch_id" numFmtId="0">
      <sharedItems containsSemiMixedTypes="0" containsString="0" containsNumber="1" containsInteger="1" minValue="112" maxValue="125"/>
    </cacheField>
    <cacheField name="BP name" numFmtId="0">
      <sharedItems count="51">
        <s v="AGARWAL SUGANDHA AMIT"/>
        <s v="Amit Ramesh Agarwal"/>
        <s v="ASHISH SAXENA"/>
        <s v="Ashok Kumar"/>
        <s v="BELIM RIYAZUDDIN MEHBOOBBHAI"/>
        <s v="Bharat madhusing lodha"/>
        <s v="Chauhan navneet kumar"/>
        <s v="DENISH B. BAVARIYA"/>
        <s v="Devendar Vanga"/>
        <s v="Devendra r. mistry"/>
        <s v="Dharmendra Sharma"/>
        <s v="DINESHBHAI MOHANBHAI SOLANKI"/>
        <s v="EKTA AGARWAL"/>
        <s v="FAIZILA Theba"/>
        <s v="GAJRAJSINGH B RATHOD"/>
        <s v="GOHIL RAGHUVIRSINH R"/>
        <s v="Gulamhusen Mohamad Ghanchi"/>
        <s v="GULZAR F MEMON"/>
        <s v="Hardik Patel"/>
        <s v="Harun Abdul Bhai Theba"/>
        <s v="Inderkumar moolchand gupta"/>
        <s v="Karan Mistry_Delivery"/>
        <s v="Karan Mistry_Pickup"/>
        <s v="LALAJI BHAI THAKOR"/>
        <s v="MAMATA PAL"/>
        <s v="MANISHA PRAVIN PATIL"/>
        <s v="Meenakshi Gupta"/>
        <s v="mo. Farukh"/>
        <s v="MOINUDDIN R SHAIKH"/>
        <s v="MUKESHBHAI RAJABHAI BHARWAD"/>
        <s v="MULIYA TOFIKHUSEN HABIBBHAI"/>
        <s v="OD Maheshbhai Bhikhabhai"/>
        <s v="Patani Salim Gafarbhai"/>
        <s v="PATHAN PARVEZBHAI"/>
        <s v="Pravin Patil"/>
        <s v="Pravin Thakor"/>
        <s v="RAJENDRASINH L CHAVDA"/>
        <s v="Rajesh Kumar Misra_Delivery"/>
        <s v="Rajesh Kumar Misra_Pickup"/>
        <s v="RAKIB GULAMKADAR BLOCH"/>
        <s v="SADHU RAM KARGWAL"/>
        <s v="SANDEEP KUMAR"/>
        <s v="SHEKH JENULABEDEEN BADRUDIN"/>
        <s v="Shekh Seemabanu Mohammad"/>
        <s v="Siddhant Subhash Borse"/>
        <s v="SURESHBHAI RAJABHAI BHARWAD"/>
        <s v="SWAPNIL PANDEY_BP"/>
        <s v="VIKAS AGARWAL"/>
        <s v="VIRENDRA SOLANKI"/>
        <s v="Visharad Chauhan"/>
        <s v="ZAINULSHA.M.DIWAN"/>
      </sharedItems>
    </cacheField>
    <cacheField name="bp_joining_date" numFmtId="0">
      <sharedItems containsSemiMixedTypes="0" containsNonDate="0" containsDate="1" containsString="0" minDate="2016-10-24T00:00:00" maxDate="2018-08-31T00:00:00"/>
    </cacheField>
    <cacheField name="vehicle_type_id" numFmtId="0">
      <sharedItems containsSemiMixedTypes="0" containsString="0" containsNumber="1" containsInteger="1" minValue="71231" maxValue="71249"/>
    </cacheField>
    <cacheField name="ownership_type" numFmtId="0">
      <sharedItems/>
    </cacheField>
    <cacheField name="vehicle_purchase_year" numFmtId="0">
      <sharedItems containsSemiMixedTypes="0" containsString="0" containsNumber="1" containsInteger="1" minValue="2000" maxValue="2018"/>
    </cacheField>
    <cacheField name="Branch Name" numFmtId="0">
      <sharedItems/>
    </cacheField>
    <cacheField name="Cluster Code" numFmtId="0">
      <sharedItems/>
    </cacheField>
    <cacheField name="City" numFmtId="0">
      <sharedItems/>
    </cacheField>
    <cacheField name="Vehicle Type" numFmtId="0">
      <sharedItems/>
    </cacheField>
    <cacheField name="Mileage (Km/l)" numFmtId="1">
      <sharedItems containsSemiMixedTypes="0" containsString="0" containsNumber="1" containsInteger="1" minValue="6" maxValue="15"/>
    </cacheField>
    <cacheField name="Fuel Consumed (l)" numFmtId="1">
      <sharedItems containsSemiMixedTypes="0" containsString="0" containsNumber="1" minValue="106.66666666666667" maxValue="266.66666666666669"/>
    </cacheField>
    <cacheField name="Fuel Cost (Rs.)" numFmtId="3">
      <sharedItems containsSemiMixedTypes="0" containsString="0" containsNumber="1" minValue="7680" maxValue="19200"/>
    </cacheField>
    <cacheField name="Maintenance (Rs.)" numFmtId="3">
      <sharedItems containsSemiMixedTypes="0" containsString="0" containsNumber="1" containsInteger="1" minValue="15080" maxValue="15080"/>
    </cacheField>
    <cacheField name="Purchase Type" numFmtId="0">
      <sharedItems/>
    </cacheField>
    <cacheField name="Ownership Info" numFmtId="1">
      <sharedItems/>
    </cacheField>
    <cacheField name="EMI Duration (Years)" numFmtId="0">
      <sharedItems/>
    </cacheField>
    <cacheField name="NPER (months)" numFmtId="0">
      <sharedItems containsMixedTypes="1" containsNumber="1" containsInteger="1" minValue="36" maxValue="48"/>
    </cacheField>
    <cacheField name="Principal Amount (Rs.)" numFmtId="3">
      <sharedItems containsMixedTypes="1" containsNumber="1" containsInteger="1" minValue="321440" maxValue="1124000"/>
    </cacheField>
    <cacheField name="EMI End Year" numFmtId="1">
      <sharedItems containsMixedTypes="1" containsNumber="1" containsInteger="1" minValue="2011" maxValue="2022"/>
    </cacheField>
    <cacheField name="EMI (Rs.)" numFmtId="3">
      <sharedItems containsSemiMixedTypes="0" containsString="0" containsNumber="1" minValue="-28778.198841140133" maxValue="0"/>
    </cacheField>
    <cacheField name="Vehicle Capacity (tons)" numFmtId="0">
      <sharedItems containsSemiMixedTypes="0" containsString="0" containsNumber="1" minValue="0.75" maxValue="6.8"/>
    </cacheField>
    <cacheField name="Driver Salary (Rs.)" numFmtId="0">
      <sharedItems containsSemiMixedTypes="0" containsString="0" containsNumber="1" containsInteger="1" minValue="13000" maxValue="13000"/>
    </cacheField>
    <cacheField name="Loaders" numFmtId="0">
      <sharedItems containsSemiMixedTypes="0" containsString="0" containsNumber="1" containsInteger="1" minValue="1" maxValue="2"/>
    </cacheField>
    <cacheField name="Loader Salary (Rs.)" numFmtId="3">
      <sharedItems containsSemiMixedTypes="0" containsString="0" containsNumber="1" containsInteger="1" minValue="11900" maxValue="23800"/>
    </cacheField>
    <cacheField name="Manpower Cost (Rs.)" numFmtId="3">
      <sharedItems containsSemiMixedTypes="0" containsString="0" containsNumber="1" containsInteger="1" minValue="24900" maxValue="36800"/>
    </cacheField>
    <cacheField name="Price (Market Owned)" numFmtId="3">
      <sharedItems containsString="0" containsBlank="1" containsNumber="1" containsInteger="1" minValue="35000" maxValue="68000"/>
    </cacheField>
    <cacheField name="Vehicle Cost (Rs.)" numFmtId="3">
      <sharedItems containsSemiMixedTypes="0" containsString="0" containsNumber="1" minValue="22760" maxValue="68000"/>
    </cacheField>
    <cacheField name="Total Cost (Rs.)" numFmtId="3">
      <sharedItems containsSemiMixedTypes="0" containsString="0" containsNumber="1" minValue="47660" maxValue="104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n v="1332"/>
    <s v="VAP1332"/>
    <n v="112"/>
    <x v="0"/>
    <d v="2018-08-13T00:00:00"/>
    <n v="71234"/>
    <s v="EMI (3 yrs)"/>
    <n v="2018"/>
    <s v="Vapi"/>
    <s v="AMD"/>
    <s v="Ahmedabad"/>
    <s v="Eicher 14"/>
    <n v="8"/>
    <n v="200"/>
    <n v="14400"/>
    <n v="15080"/>
    <s v="EMI"/>
    <s v="EMI (3 yrs)"/>
    <s v="3"/>
    <n v="36"/>
    <n v="603200"/>
    <n v="2021"/>
    <n v="-19605.473922027155"/>
    <n v="2.5"/>
    <n v="13000"/>
    <n v="2"/>
    <n v="23800"/>
    <n v="36800"/>
    <m/>
    <n v="49085.473922027159"/>
    <n v="85885.473922027159"/>
  </r>
  <r>
    <n v="1332"/>
    <s v="VAP1332"/>
    <n v="112"/>
    <x v="0"/>
    <d v="2018-08-13T00:00:00"/>
    <n v="71231"/>
    <s v="EMI (3 yrs)"/>
    <n v="2017"/>
    <s v="Vapi"/>
    <s v="AMD"/>
    <s v="Ahmedabad"/>
    <s v="Tata Ace"/>
    <n v="14"/>
    <n v="114.28571428571429"/>
    <n v="8228.5714285714294"/>
    <n v="15080"/>
    <s v="EMI"/>
    <s v="EMI (3 yrs)"/>
    <s v="3"/>
    <n v="36"/>
    <n v="321440"/>
    <n v="2020"/>
    <n v="-10447.585440146566"/>
    <n v="0.75"/>
    <n v="13000"/>
    <n v="1"/>
    <n v="11900"/>
    <n v="24900"/>
    <m/>
    <n v="33756.156868717997"/>
    <n v="58656.156868717997"/>
  </r>
  <r>
    <n v="1070"/>
    <s v="VAP1070"/>
    <n v="112"/>
    <x v="1"/>
    <d v="2017-06-19T00:00:00"/>
    <n v="71234"/>
    <s v="Market (60000)"/>
    <n v="2006"/>
    <s v="Vapi"/>
    <s v="AMD"/>
    <s v="Ahmedabad"/>
    <s v="Eicher 14"/>
    <n v="8"/>
    <n v="200"/>
    <n v="14400"/>
    <n v="15080"/>
    <s v="Market"/>
    <s v="Market (60000)"/>
    <s v="NO EMI"/>
    <s v="NO EMI"/>
    <s v="NO EMI"/>
    <s v="NO EMI"/>
    <n v="0"/>
    <n v="2.5"/>
    <n v="13000"/>
    <n v="2"/>
    <n v="23800"/>
    <n v="36800"/>
    <n v="60000"/>
    <n v="60000"/>
    <n v="96800"/>
  </r>
  <r>
    <n v="1061"/>
    <s v="AMD1061"/>
    <n v="113"/>
    <x v="2"/>
    <d v="2017-04-28T00:00:00"/>
    <n v="71235"/>
    <s v="EMI (4 yrs)"/>
    <n v="2008"/>
    <s v="Ahmedabad Branch"/>
    <s v="AMD"/>
    <s v="Ahmedabad"/>
    <s v="Eicher 17"/>
    <n v="7"/>
    <n v="228.57142857142858"/>
    <n v="16457.142857142859"/>
    <n v="15080"/>
    <s v="EMI"/>
    <s v="EMI (4 yrs)"/>
    <s v="4"/>
    <n v="48"/>
    <n v="924000"/>
    <n v="2012"/>
    <n v="-23657.522890759326"/>
    <n v="4.5"/>
    <n v="13000"/>
    <n v="2"/>
    <n v="23800"/>
    <n v="36800"/>
    <m/>
    <n v="55194.665747902181"/>
    <n v="91994.665747902181"/>
  </r>
  <r>
    <n v="1363"/>
    <s v="GNC1363"/>
    <n v="114"/>
    <x v="3"/>
    <d v="2018-08-20T00:00:00"/>
    <n v="71243"/>
    <s v="EMI (4 yrs)"/>
    <n v="2013"/>
    <s v="Gandhi Nager"/>
    <s v="AMD"/>
    <s v="Ahmedabad"/>
    <s v="Mahindra"/>
    <n v="12"/>
    <n v="133.33333333333334"/>
    <n v="9600"/>
    <n v="15080"/>
    <s v="EMI"/>
    <s v="EMI (4 yrs)"/>
    <s v="4"/>
    <n v="48"/>
    <n v="601600"/>
    <n v="2017"/>
    <n v="-15402.993258745464"/>
    <n v="1.5"/>
    <n v="13000"/>
    <n v="1"/>
    <n v="11900"/>
    <n v="24900"/>
    <m/>
    <n v="40082.993258745468"/>
    <n v="64982.993258745468"/>
  </r>
  <r>
    <n v="1296"/>
    <s v="AMD1296"/>
    <n v="115"/>
    <x v="4"/>
    <d v="2018-06-28T00:00:00"/>
    <n v="71249"/>
    <s v="EMI (4 yrs)"/>
    <n v="2018"/>
    <s v="Rampura Branch"/>
    <s v="AMD"/>
    <s v="Ahmedabad"/>
    <s v="AL Dost"/>
    <n v="12"/>
    <n v="133.33333333333334"/>
    <n v="9600"/>
    <n v="15080"/>
    <s v="EMI"/>
    <s v="EMI (4 yrs)"/>
    <s v="4"/>
    <n v="48"/>
    <n v="401600"/>
    <n v="2022"/>
    <n v="-10282.31730836466"/>
    <n v="1.25"/>
    <n v="13000"/>
    <n v="1"/>
    <n v="11900"/>
    <n v="24900"/>
    <m/>
    <n v="34962.317308364662"/>
    <n v="59862.317308364662"/>
  </r>
  <r>
    <n v="1324"/>
    <s v="AMD1324"/>
    <n v="115"/>
    <x v="5"/>
    <d v="2018-07-19T00:00:00"/>
    <n v="71231"/>
    <s v="EMI (4 yrs)"/>
    <n v="2017"/>
    <s v="Rampura Branch"/>
    <s v="AMD"/>
    <s v="Ahmedabad"/>
    <s v="Tata Ace"/>
    <n v="14"/>
    <n v="114.28571428571429"/>
    <n v="8228.5714285714294"/>
    <n v="15080"/>
    <s v="EMI"/>
    <s v="EMI (4 yrs)"/>
    <s v="4"/>
    <n v="48"/>
    <n v="321440"/>
    <n v="2021"/>
    <n v="-8229.9503874520324"/>
    <n v="0.75"/>
    <n v="13000"/>
    <n v="1"/>
    <n v="11900"/>
    <n v="24900"/>
    <m/>
    <n v="31538.521816023458"/>
    <n v="56438.521816023458"/>
  </r>
  <r>
    <n v="1203"/>
    <s v="BDQ1203"/>
    <n v="116"/>
    <x v="6"/>
    <d v="2018-04-07T00:00:00"/>
    <n v="71243"/>
    <s v="Market (35000)"/>
    <n v="2017"/>
    <s v="Vadodara"/>
    <s v="AMD"/>
    <s v="Ahmedabad"/>
    <s v="Mahindra"/>
    <n v="12"/>
    <n v="133.33333333333334"/>
    <n v="9600"/>
    <n v="15080"/>
    <s v="Market"/>
    <s v="Market (35000)"/>
    <s v="NO EMI"/>
    <s v="NO EMI"/>
    <s v="NO EMI"/>
    <s v="NO EMI"/>
    <n v="0"/>
    <n v="1.5"/>
    <n v="13000"/>
    <n v="1"/>
    <n v="11900"/>
    <n v="24900"/>
    <n v="35000"/>
    <n v="35000"/>
    <n v="59900"/>
  </r>
  <r>
    <n v="1336"/>
    <s v="JGA1336"/>
    <n v="117"/>
    <x v="7"/>
    <d v="2018-08-03T00:00:00"/>
    <n v="71231"/>
    <s v="EMI (4 yrs)"/>
    <n v="2014"/>
    <s v="Jamnager"/>
    <s v="AMD"/>
    <s v="Ahmedabad"/>
    <s v="Tata Ace"/>
    <n v="14"/>
    <n v="114.28571428571429"/>
    <n v="8228.5714285714294"/>
    <n v="15080"/>
    <s v="EMI"/>
    <s v="EMI (4 yrs)"/>
    <s v="4"/>
    <n v="48"/>
    <n v="321440"/>
    <n v="2018"/>
    <n v="-8229.9503874520324"/>
    <n v="0.75"/>
    <n v="13000"/>
    <n v="1"/>
    <n v="11900"/>
    <n v="24900"/>
    <m/>
    <n v="31538.521816023458"/>
    <n v="56438.521816023458"/>
  </r>
  <r>
    <n v="1107"/>
    <s v="STV1107"/>
    <n v="118"/>
    <x v="8"/>
    <d v="2017-09-26T00:00:00"/>
    <n v="71237"/>
    <s v="EMI (4 yrs)"/>
    <n v="2017"/>
    <s v="Surat"/>
    <s v="AMD"/>
    <s v="Ahmedabad"/>
    <s v="22 Ft"/>
    <n v="6"/>
    <n v="266.66666666666669"/>
    <n v="19200"/>
    <n v="15080"/>
    <s v="EMI"/>
    <s v="EMI (4 yrs)"/>
    <s v="4"/>
    <n v="48"/>
    <n v="1124000"/>
    <n v="2021"/>
    <n v="-28778.198841140133"/>
    <n v="6.8"/>
    <n v="13000"/>
    <n v="2"/>
    <n v="23800"/>
    <n v="36800"/>
    <m/>
    <n v="63058.198841140133"/>
    <n v="99858.19884114014"/>
  </r>
  <r>
    <n v="1107"/>
    <s v="STV1107"/>
    <n v="118"/>
    <x v="8"/>
    <d v="2017-09-26T00:00:00"/>
    <n v="71234"/>
    <s v="EMI (4 yrs)"/>
    <n v="2017"/>
    <s v="Surat"/>
    <s v="AMD"/>
    <s v="Ahmedabad"/>
    <s v="Eicher 14"/>
    <n v="8"/>
    <n v="200"/>
    <n v="14400"/>
    <n v="15080"/>
    <s v="EMI"/>
    <s v="EMI (4 yrs)"/>
    <s v="4"/>
    <n v="48"/>
    <n v="603200"/>
    <n v="2021"/>
    <n v="-15443.958666348513"/>
    <n v="2.5"/>
    <n v="13000"/>
    <n v="2"/>
    <n v="23800"/>
    <n v="36800"/>
    <m/>
    <n v="44923.95866634851"/>
    <n v="81723.95866634851"/>
  </r>
  <r>
    <n v="1107"/>
    <s v="STV1107"/>
    <n v="118"/>
    <x v="8"/>
    <d v="2017-09-26T00:00:00"/>
    <n v="71235"/>
    <s v="EMI (4 yrs)"/>
    <n v="2017"/>
    <s v="Surat"/>
    <s v="AMD"/>
    <s v="Ahmedabad"/>
    <s v="Eicher 17"/>
    <n v="7"/>
    <n v="228.57142857142858"/>
    <n v="16457.142857142859"/>
    <n v="15080"/>
    <s v="EMI"/>
    <s v="EMI (4 yrs)"/>
    <s v="4"/>
    <n v="48"/>
    <n v="924000"/>
    <n v="2021"/>
    <n v="-23657.522890759326"/>
    <n v="4.5"/>
    <n v="13000"/>
    <n v="2"/>
    <n v="23800"/>
    <n v="36800"/>
    <m/>
    <n v="55194.665747902181"/>
    <n v="91994.665747902181"/>
  </r>
  <r>
    <n v="1318"/>
    <s v="BDQ1318"/>
    <n v="116"/>
    <x v="9"/>
    <d v="2018-07-16T00:00:00"/>
    <n v="71231"/>
    <s v="Owned"/>
    <n v="2010"/>
    <s v="Vadodara"/>
    <s v="AMD"/>
    <s v="Ahmedabad"/>
    <s v="Tata Ace"/>
    <n v="14"/>
    <n v="114.28571428571429"/>
    <n v="8228.5714285714294"/>
    <n v="15080"/>
    <s v="Owned"/>
    <s v="Owned"/>
    <s v="NO EMI"/>
    <s v="NO EMI"/>
    <s v="NO EMI"/>
    <s v="NO EMI"/>
    <n v="0"/>
    <n v="0.75"/>
    <n v="13000"/>
    <n v="1"/>
    <n v="11900"/>
    <n v="24900"/>
    <m/>
    <n v="23308.571428571428"/>
    <n v="48208.571428571428"/>
  </r>
  <r>
    <n v="1057"/>
    <s v="AMD1057"/>
    <n v="119"/>
    <x v="10"/>
    <d v="2017-04-11T00:00:00"/>
    <n v="71236"/>
    <s v="EMI (4 yrs)"/>
    <n v="2018"/>
    <s v="Ahmmedabad City"/>
    <s v="AMD"/>
    <s v="Ahmedabad"/>
    <s v="Eicher 19"/>
    <n v="7"/>
    <n v="228.57142857142858"/>
    <n v="16457.142857142859"/>
    <n v="15080"/>
    <s v="EMI"/>
    <s v="EMI (4 yrs)"/>
    <s v="4"/>
    <n v="48"/>
    <n v="924000"/>
    <n v="2022"/>
    <n v="-23657.522890759326"/>
    <n v="6.5"/>
    <n v="13000"/>
    <n v="2"/>
    <n v="23800"/>
    <n v="36800"/>
    <m/>
    <n v="55194.665747902181"/>
    <n v="91994.665747902181"/>
  </r>
  <r>
    <n v="1057"/>
    <s v="AMD1057"/>
    <n v="119"/>
    <x v="10"/>
    <d v="2017-04-11T00:00:00"/>
    <n v="71234"/>
    <s v="EMI (4 yrs)"/>
    <n v="2018"/>
    <s v="Ahmmedabad City"/>
    <s v="AMD"/>
    <s v="Ahmedabad"/>
    <s v="Eicher 14"/>
    <n v="8"/>
    <n v="200"/>
    <n v="14400"/>
    <n v="15080"/>
    <s v="EMI"/>
    <s v="EMI (4 yrs)"/>
    <s v="4"/>
    <n v="48"/>
    <n v="603200"/>
    <n v="2022"/>
    <n v="-15443.958666348513"/>
    <n v="2.5"/>
    <n v="13000"/>
    <n v="2"/>
    <n v="23800"/>
    <n v="36800"/>
    <m/>
    <n v="44923.95866634851"/>
    <n v="81723.95866634851"/>
  </r>
  <r>
    <n v="1275"/>
    <s v="AMD1275"/>
    <n v="120"/>
    <x v="11"/>
    <d v="2018-06-14T00:00:00"/>
    <n v="71231"/>
    <s v="EMI (4 yrs)"/>
    <n v="2014"/>
    <s v="Sanand"/>
    <s v="AMD"/>
    <s v="Ahmedabad"/>
    <s v="Tata Ace"/>
    <n v="14"/>
    <n v="114.28571428571429"/>
    <n v="8228.5714285714294"/>
    <n v="15080"/>
    <s v="EMI"/>
    <s v="EMI (4 yrs)"/>
    <s v="4"/>
    <n v="48"/>
    <n v="321440"/>
    <n v="2018"/>
    <n v="-8229.9503874520324"/>
    <n v="0.75"/>
    <n v="13000"/>
    <n v="1"/>
    <n v="11900"/>
    <n v="24900"/>
    <m/>
    <n v="31538.521816023458"/>
    <n v="56438.521816023458"/>
  </r>
  <r>
    <n v="1339"/>
    <s v="VAP1339"/>
    <n v="112"/>
    <x v="12"/>
    <d v="2018-08-13T00:00:00"/>
    <n v="71231"/>
    <s v="EMI (4 yrs)"/>
    <n v="2018"/>
    <s v="Vapi"/>
    <s v="AMD"/>
    <s v="Ahmedabad"/>
    <s v="Tata Ace"/>
    <n v="14"/>
    <n v="114.28571428571429"/>
    <n v="8228.5714285714294"/>
    <n v="15080"/>
    <s v="EMI"/>
    <s v="EMI (4 yrs)"/>
    <s v="4"/>
    <n v="48"/>
    <n v="321440"/>
    <n v="2022"/>
    <n v="-8229.9503874520324"/>
    <n v="0.75"/>
    <n v="13000"/>
    <n v="1"/>
    <n v="11900"/>
    <n v="24900"/>
    <m/>
    <n v="31538.521816023458"/>
    <n v="56438.521816023458"/>
  </r>
  <r>
    <n v="1334"/>
    <s v="RAJ1334"/>
    <n v="121"/>
    <x v="13"/>
    <d v="2018-08-11T00:00:00"/>
    <n v="71246"/>
    <s v="Owned"/>
    <n v="2012"/>
    <s v="Rajkot"/>
    <s v="AMD"/>
    <s v="Ahmedabad"/>
    <s v="Super ace"/>
    <n v="15"/>
    <n v="106.66666666666667"/>
    <n v="7680"/>
    <n v="15080"/>
    <s v="Owned"/>
    <s v="Owned"/>
    <s v="NO EMI"/>
    <s v="NO EMI"/>
    <s v="NO EMI"/>
    <s v="NO EMI"/>
    <n v="0"/>
    <n v="1.2"/>
    <n v="13000"/>
    <n v="1"/>
    <n v="11900"/>
    <n v="24900"/>
    <m/>
    <n v="22760"/>
    <n v="47660"/>
  </r>
  <r>
    <n v="1377"/>
    <s v="GNC1377"/>
    <n v="114"/>
    <x v="14"/>
    <d v="2018-08-20T00:00:00"/>
    <n v="71243"/>
    <s v="EMI (4 yrs)"/>
    <n v="2014"/>
    <s v="Gandhi Nager"/>
    <s v="AMD"/>
    <s v="Ahmedabad"/>
    <s v="Mahindra"/>
    <n v="12"/>
    <n v="133.33333333333334"/>
    <n v="9600"/>
    <n v="15080"/>
    <s v="EMI"/>
    <s v="EMI (4 yrs)"/>
    <s v="4"/>
    <n v="48"/>
    <n v="601600"/>
    <n v="2018"/>
    <n v="-15402.993258745464"/>
    <n v="1.5"/>
    <n v="13000"/>
    <n v="1"/>
    <n v="11900"/>
    <n v="24900"/>
    <m/>
    <n v="40082.993258745468"/>
    <n v="64982.993258745468"/>
  </r>
  <r>
    <n v="1209"/>
    <s v="BVC1209"/>
    <n v="122"/>
    <x v="15"/>
    <d v="2018-04-17T00:00:00"/>
    <n v="71243"/>
    <s v="Owned"/>
    <n v="2012"/>
    <s v="Bhavnager"/>
    <s v="AMD"/>
    <s v="Ahmedabad"/>
    <s v="Mahindra"/>
    <n v="12"/>
    <n v="133.33333333333334"/>
    <n v="9600"/>
    <n v="15080"/>
    <s v="Owned"/>
    <s v="Owned"/>
    <s v="NO EMI"/>
    <s v="NO EMI"/>
    <s v="NO EMI"/>
    <s v="NO EMI"/>
    <n v="0"/>
    <n v="1.5"/>
    <n v="13000"/>
    <n v="1"/>
    <n v="11900"/>
    <n v="24900"/>
    <m/>
    <n v="24680"/>
    <n v="49580"/>
  </r>
  <r>
    <n v="1143"/>
    <s v="AMD1143"/>
    <n v="113"/>
    <x v="16"/>
    <d v="2018-01-01T00:00:00"/>
    <n v="71235"/>
    <s v="Owned"/>
    <n v="2002"/>
    <s v="Ahmedabad Branch"/>
    <s v="AMD"/>
    <s v="Ahmedabad"/>
    <s v="Eicher 17"/>
    <n v="7"/>
    <n v="228.57142857142858"/>
    <n v="16457.142857142859"/>
    <n v="15080"/>
    <s v="Owned"/>
    <s v="Owned"/>
    <s v="NO EMI"/>
    <s v="NO EMI"/>
    <s v="NO EMI"/>
    <s v="NO EMI"/>
    <n v="0"/>
    <n v="4.5"/>
    <n v="13000"/>
    <n v="2"/>
    <n v="23800"/>
    <n v="36800"/>
    <m/>
    <n v="31537.142857142859"/>
    <n v="68337.142857142855"/>
  </r>
  <r>
    <n v="1259"/>
    <s v="AMD1259"/>
    <n v="113"/>
    <x v="17"/>
    <d v="2018-05-31T00:00:00"/>
    <n v="71236"/>
    <s v="EMI (4 yrs)"/>
    <n v="2014"/>
    <s v="Ahmedabad Branch"/>
    <s v="AMD"/>
    <s v="Ahmedabad"/>
    <s v="Eicher 19"/>
    <n v="7"/>
    <n v="228.57142857142858"/>
    <n v="16457.142857142859"/>
    <n v="15080"/>
    <s v="EMI"/>
    <s v="EMI (4 yrs)"/>
    <s v="4"/>
    <n v="48"/>
    <n v="924000"/>
    <n v="2018"/>
    <n v="-23657.522890759326"/>
    <n v="6.5"/>
    <n v="13000"/>
    <n v="2"/>
    <n v="23800"/>
    <n v="36800"/>
    <m/>
    <n v="55194.665747902181"/>
    <n v="91994.665747902181"/>
  </r>
  <r>
    <n v="1022"/>
    <s v="JGA1022"/>
    <n v="117"/>
    <x v="18"/>
    <d v="2016-10-24T00:00:00"/>
    <n v="71234"/>
    <s v="EMI (4 yrs)"/>
    <n v="2015"/>
    <s v="Jamnager"/>
    <s v="AMD"/>
    <s v="Ahmedabad"/>
    <s v="Eicher 14"/>
    <n v="8"/>
    <n v="200"/>
    <n v="14400"/>
    <n v="15080"/>
    <s v="EMI"/>
    <s v="EMI (4 yrs)"/>
    <s v="4"/>
    <n v="48"/>
    <n v="603200"/>
    <n v="2019"/>
    <n v="-15443.958666348513"/>
    <n v="2.5"/>
    <n v="13000"/>
    <n v="2"/>
    <n v="23800"/>
    <n v="36800"/>
    <m/>
    <n v="44923.95866634851"/>
    <n v="81723.95866634851"/>
  </r>
  <r>
    <n v="1022"/>
    <s v="JGA1022"/>
    <n v="117"/>
    <x v="18"/>
    <d v="2016-10-24T00:00:00"/>
    <n v="71231"/>
    <s v="Owned"/>
    <n v="2011"/>
    <s v="Jamnager"/>
    <s v="AMD"/>
    <s v="Ahmedabad"/>
    <s v="Tata Ace"/>
    <n v="14"/>
    <n v="114.28571428571429"/>
    <n v="8228.5714285714294"/>
    <n v="15080"/>
    <s v="Owned"/>
    <s v="Owned"/>
    <s v="NO EMI"/>
    <s v="NO EMI"/>
    <s v="NO EMI"/>
    <s v="NO EMI"/>
    <n v="0"/>
    <n v="0.75"/>
    <n v="13000"/>
    <n v="1"/>
    <n v="11900"/>
    <n v="24900"/>
    <m/>
    <n v="23308.571428571428"/>
    <n v="48208.571428571428"/>
  </r>
  <r>
    <n v="1022"/>
    <s v="JGA1022"/>
    <n v="117"/>
    <x v="18"/>
    <d v="2016-10-24T00:00:00"/>
    <n v="71231"/>
    <s v="Owned"/>
    <n v="2012"/>
    <s v="Jamnager"/>
    <s v="AMD"/>
    <s v="Ahmedabad"/>
    <s v="Tata Ace"/>
    <n v="14"/>
    <n v="114.28571428571429"/>
    <n v="8228.5714285714294"/>
    <n v="15080"/>
    <s v="Owned"/>
    <s v="Owned"/>
    <s v="NO EMI"/>
    <s v="NO EMI"/>
    <s v="NO EMI"/>
    <s v="NO EMI"/>
    <n v="0"/>
    <n v="0.75"/>
    <n v="13000"/>
    <n v="1"/>
    <n v="11900"/>
    <n v="24900"/>
    <m/>
    <n v="23308.571428571428"/>
    <n v="48208.571428571428"/>
  </r>
  <r>
    <n v="1217"/>
    <s v="RAJ1217"/>
    <n v="121"/>
    <x v="19"/>
    <d v="2018-05-01T00:00:00"/>
    <n v="71243"/>
    <s v="Owned"/>
    <n v="2013"/>
    <s v="Rajkot"/>
    <s v="AMD"/>
    <s v="Ahmedabad"/>
    <s v="Mahindra"/>
    <n v="12"/>
    <n v="133.33333333333334"/>
    <n v="9600"/>
    <n v="15080"/>
    <s v="Owned"/>
    <s v="Owned"/>
    <s v="NO EMI"/>
    <s v="NO EMI"/>
    <s v="NO EMI"/>
    <s v="NO EMI"/>
    <n v="0"/>
    <n v="1.5"/>
    <n v="13000"/>
    <n v="1"/>
    <n v="11900"/>
    <n v="24900"/>
    <m/>
    <n v="24680"/>
    <n v="49580"/>
  </r>
  <r>
    <n v="1223"/>
    <s v="BDQ1223"/>
    <n v="116"/>
    <x v="20"/>
    <d v="2018-04-30T00:00:00"/>
    <n v="71234"/>
    <s v="EMI (4 yrs)"/>
    <n v="2016"/>
    <s v="Vadodara"/>
    <s v="AMD"/>
    <s v="Ahmedabad"/>
    <s v="Eicher 14"/>
    <n v="8"/>
    <n v="200"/>
    <n v="14400"/>
    <n v="15080"/>
    <s v="EMI"/>
    <s v="EMI (4 yrs)"/>
    <s v="4"/>
    <n v="48"/>
    <n v="603200"/>
    <n v="2020"/>
    <n v="-15443.958666348513"/>
    <n v="2.5"/>
    <n v="13000"/>
    <n v="2"/>
    <n v="23800"/>
    <n v="36800"/>
    <m/>
    <n v="44923.95866634851"/>
    <n v="81723.95866634851"/>
  </r>
  <r>
    <n v="1223"/>
    <s v="BDQ1223"/>
    <n v="116"/>
    <x v="20"/>
    <d v="2018-04-30T00:00:00"/>
    <n v="71249"/>
    <s v="EMI (4 yrs)"/>
    <n v="2017"/>
    <s v="Vadodara"/>
    <s v="AMD"/>
    <s v="Ahmedabad"/>
    <s v="AL Dost"/>
    <n v="12"/>
    <n v="133.33333333333334"/>
    <n v="9600"/>
    <n v="15080"/>
    <s v="EMI"/>
    <s v="EMI (4 yrs)"/>
    <s v="4"/>
    <n v="48"/>
    <n v="401600"/>
    <n v="2021"/>
    <n v="-10282.31730836466"/>
    <n v="1.25"/>
    <n v="13000"/>
    <n v="1"/>
    <n v="11900"/>
    <n v="24900"/>
    <m/>
    <n v="34962.317308364662"/>
    <n v="59862.317308364662"/>
  </r>
  <r>
    <n v="1223"/>
    <s v="BDQ1223"/>
    <n v="116"/>
    <x v="20"/>
    <d v="2018-04-30T00:00:00"/>
    <n v="71246"/>
    <s v="EMI (4 yrs)"/>
    <n v="2017"/>
    <s v="Vadodara"/>
    <s v="AMD"/>
    <s v="Ahmedabad"/>
    <s v="Super ace"/>
    <n v="15"/>
    <n v="106.66666666666667"/>
    <n v="7680"/>
    <n v="15080"/>
    <s v="EMI"/>
    <s v="EMI (4 yrs)"/>
    <s v="4"/>
    <n v="48"/>
    <n v="441600"/>
    <n v="2021"/>
    <n v="-11306.45249844082"/>
    <n v="1.2"/>
    <n v="13000"/>
    <n v="1"/>
    <n v="11900"/>
    <n v="24900"/>
    <m/>
    <n v="34066.45249844082"/>
    <n v="58966.45249844082"/>
  </r>
  <r>
    <n v="1075"/>
    <s v="BDQ1075"/>
    <n v="116"/>
    <x v="21"/>
    <d v="2018-07-25T00:00:00"/>
    <n v="71231"/>
    <s v="EMI (4 yrs)"/>
    <n v="2018"/>
    <s v="Vadodara"/>
    <s v="AMD"/>
    <s v="Ahmedabad"/>
    <s v="Tata Ace"/>
    <n v="14"/>
    <n v="114.28571428571429"/>
    <n v="8228.5714285714294"/>
    <n v="15080"/>
    <s v="EMI"/>
    <s v="EMI (4 yrs)"/>
    <s v="4"/>
    <n v="48"/>
    <n v="321440"/>
    <n v="2022"/>
    <n v="-8229.9503874520324"/>
    <n v="0.75"/>
    <n v="13000"/>
    <n v="1"/>
    <n v="11900"/>
    <n v="24900"/>
    <m/>
    <n v="31538.521816023458"/>
    <n v="56438.521816023458"/>
  </r>
  <r>
    <n v="1074"/>
    <s v="BDQ1074"/>
    <n v="116"/>
    <x v="22"/>
    <d v="2017-07-03T00:00:00"/>
    <n v="71246"/>
    <s v="Owned"/>
    <n v="2014"/>
    <s v="Vadodara"/>
    <s v="AMD"/>
    <s v="Ahmedabad"/>
    <s v="Super ace"/>
    <n v="15"/>
    <n v="106.66666666666667"/>
    <n v="7680"/>
    <n v="15080"/>
    <s v="Owned"/>
    <s v="Owned"/>
    <s v="NO EMI"/>
    <s v="NO EMI"/>
    <s v="NO EMI"/>
    <s v="NO EMI"/>
    <n v="0"/>
    <n v="1.2"/>
    <n v="13000"/>
    <n v="1"/>
    <n v="11900"/>
    <n v="24900"/>
    <m/>
    <n v="22760"/>
    <n v="47660"/>
  </r>
  <r>
    <n v="1319"/>
    <s v="AMD1319"/>
    <n v="113"/>
    <x v="23"/>
    <d v="2018-07-13T00:00:00"/>
    <n v="71249"/>
    <s v="EMI (4 yrs)"/>
    <n v="2017"/>
    <s v="Ahmedabad Branch"/>
    <s v="AMD"/>
    <s v="Ahmedabad"/>
    <s v="AL Dost"/>
    <n v="12"/>
    <n v="133.33333333333334"/>
    <n v="9600"/>
    <n v="15080"/>
    <s v="EMI"/>
    <s v="EMI (4 yrs)"/>
    <s v="4"/>
    <n v="48"/>
    <n v="401600"/>
    <n v="2021"/>
    <n v="-10282.31730836466"/>
    <n v="1.25"/>
    <n v="13000"/>
    <n v="1"/>
    <n v="11900"/>
    <n v="24900"/>
    <m/>
    <n v="34962.317308364662"/>
    <n v="59862.317308364662"/>
  </r>
  <r>
    <n v="1298"/>
    <s v="AKV1298"/>
    <n v="123"/>
    <x v="24"/>
    <d v="2018-06-28T00:00:00"/>
    <n v="71249"/>
    <s v="Owned"/>
    <n v="2014"/>
    <s v="Amreli"/>
    <s v="AMD"/>
    <s v="Ahmedabad"/>
    <s v="AL Dost"/>
    <n v="12"/>
    <n v="133.33333333333334"/>
    <n v="9600"/>
    <n v="15080"/>
    <s v="Owned"/>
    <s v="Owned"/>
    <s v="NO EMI"/>
    <s v="NO EMI"/>
    <s v="NO EMI"/>
    <s v="NO EMI"/>
    <n v="0"/>
    <n v="1.25"/>
    <n v="13000"/>
    <n v="1"/>
    <n v="11900"/>
    <n v="24900"/>
    <m/>
    <n v="24680"/>
    <n v="49580"/>
  </r>
  <r>
    <n v="1146"/>
    <s v="STV1146"/>
    <n v="118"/>
    <x v="25"/>
    <d v="2018-01-09T00:00:00"/>
    <n v="71234"/>
    <s v="Owned"/>
    <n v="2000"/>
    <s v="Surat"/>
    <s v="AMD"/>
    <s v="Ahmedabad"/>
    <s v="Eicher 14"/>
    <n v="8"/>
    <n v="200"/>
    <n v="14400"/>
    <n v="15080"/>
    <s v="Owned"/>
    <s v="Owned"/>
    <s v="NO EMI"/>
    <s v="NO EMI"/>
    <s v="NO EMI"/>
    <s v="NO EMI"/>
    <n v="0"/>
    <n v="2.5"/>
    <n v="13000"/>
    <n v="2"/>
    <n v="23800"/>
    <n v="36800"/>
    <m/>
    <n v="29480"/>
    <n v="66280"/>
  </r>
  <r>
    <n v="1146"/>
    <s v="STV1146"/>
    <n v="118"/>
    <x v="25"/>
    <d v="2018-01-09T00:00:00"/>
    <n v="71231"/>
    <s v="Owned"/>
    <n v="2014"/>
    <s v="Surat"/>
    <s v="AMD"/>
    <s v="Ahmedabad"/>
    <s v="Tata Ace"/>
    <n v="14"/>
    <n v="114.28571428571429"/>
    <n v="8228.5714285714294"/>
    <n v="15080"/>
    <s v="Owned"/>
    <s v="Owned"/>
    <s v="NO EMI"/>
    <s v="NO EMI"/>
    <s v="NO EMI"/>
    <s v="NO EMI"/>
    <n v="0"/>
    <n v="0.75"/>
    <n v="13000"/>
    <n v="1"/>
    <n v="11900"/>
    <n v="24900"/>
    <m/>
    <n v="23308.571428571428"/>
    <n v="48208.571428571428"/>
  </r>
  <r>
    <n v="1342"/>
    <s v="BDQ1342"/>
    <n v="116"/>
    <x v="26"/>
    <d v="2018-08-09T00:00:00"/>
    <n v="71249"/>
    <s v="Owned"/>
    <n v="2014"/>
    <s v="Vadodara"/>
    <s v="AMD"/>
    <s v="Ahmedabad"/>
    <s v="AL Dost"/>
    <n v="12"/>
    <n v="133.33333333333334"/>
    <n v="9600"/>
    <n v="15080"/>
    <s v="Owned"/>
    <s v="Owned"/>
    <s v="NO EMI"/>
    <s v="NO EMI"/>
    <s v="NO EMI"/>
    <s v="NO EMI"/>
    <n v="0"/>
    <n v="1.25"/>
    <n v="13000"/>
    <n v="1"/>
    <n v="11900"/>
    <n v="24900"/>
    <m/>
    <n v="24680"/>
    <n v="49580"/>
  </r>
  <r>
    <n v="1317"/>
    <s v="STV1317"/>
    <n v="118"/>
    <x v="27"/>
    <d v="2018-07-12T00:00:00"/>
    <n v="71249"/>
    <s v="Owned"/>
    <n v="2012"/>
    <s v="Surat"/>
    <s v="AMD"/>
    <s v="Ahmedabad"/>
    <s v="AL Dost"/>
    <n v="12"/>
    <n v="133.33333333333334"/>
    <n v="9600"/>
    <n v="15080"/>
    <s v="Owned"/>
    <s v="Owned"/>
    <s v="NO EMI"/>
    <s v="NO EMI"/>
    <s v="NO EMI"/>
    <s v="NO EMI"/>
    <n v="0"/>
    <n v="1.25"/>
    <n v="13000"/>
    <n v="1"/>
    <n v="11900"/>
    <n v="24900"/>
    <m/>
    <n v="24680"/>
    <n v="49580"/>
  </r>
  <r>
    <n v="1364"/>
    <s v="GNC1364"/>
    <n v="114"/>
    <x v="28"/>
    <d v="2018-08-30T00:00:00"/>
    <n v="71231"/>
    <s v="EMI (4 yrs)"/>
    <n v="2014"/>
    <s v="Gandhi Nager"/>
    <s v="AMD"/>
    <s v="Ahmedabad"/>
    <s v="Tata Ace"/>
    <n v="14"/>
    <n v="114.28571428571429"/>
    <n v="8228.5714285714294"/>
    <n v="15080"/>
    <s v="EMI"/>
    <s v="EMI (4 yrs)"/>
    <s v="4"/>
    <n v="48"/>
    <n v="321440"/>
    <n v="2018"/>
    <n v="-8229.9503874520324"/>
    <n v="0.75"/>
    <n v="13000"/>
    <n v="1"/>
    <n v="11900"/>
    <n v="24900"/>
    <m/>
    <n v="31538.521816023458"/>
    <n v="56438.521816023458"/>
  </r>
  <r>
    <n v="1335"/>
    <s v="AMD1335"/>
    <n v="115"/>
    <x v="29"/>
    <d v="2018-08-13T00:00:00"/>
    <n v="71243"/>
    <s v="EMI (4 yrs)"/>
    <n v="2010"/>
    <s v="Rampura Branch"/>
    <s v="AMD"/>
    <s v="Ahmedabad"/>
    <s v="Mahindra"/>
    <n v="12"/>
    <n v="133.33333333333334"/>
    <n v="9600"/>
    <n v="15080"/>
    <s v="EMI"/>
    <s v="EMI (4 yrs)"/>
    <s v="4"/>
    <n v="48"/>
    <n v="601600"/>
    <n v="2014"/>
    <n v="-15402.993258745464"/>
    <n v="1.5"/>
    <n v="13000"/>
    <n v="1"/>
    <n v="11900"/>
    <n v="24900"/>
    <m/>
    <n v="40082.993258745468"/>
    <n v="64982.993258745468"/>
  </r>
  <r>
    <n v="1289"/>
    <s v="AMD1289"/>
    <n v="113"/>
    <x v="30"/>
    <d v="2018-06-28T00:00:00"/>
    <n v="71235"/>
    <s v="Owned"/>
    <n v="2004"/>
    <s v="Ahmedabad Branch"/>
    <s v="AMD"/>
    <s v="Ahmedabad"/>
    <s v="Eicher 17"/>
    <n v="7"/>
    <n v="228.57142857142858"/>
    <n v="16457.142857142859"/>
    <n v="15080"/>
    <s v="Owned"/>
    <s v="Owned"/>
    <s v="NO EMI"/>
    <s v="NO EMI"/>
    <s v="NO EMI"/>
    <s v="NO EMI"/>
    <n v="0"/>
    <n v="4.5"/>
    <n v="13000"/>
    <n v="2"/>
    <n v="23800"/>
    <n v="36800"/>
    <m/>
    <n v="31537.142857142859"/>
    <n v="68337.142857142855"/>
  </r>
  <r>
    <n v="1327"/>
    <s v="BDQ1327"/>
    <n v="116"/>
    <x v="31"/>
    <d v="2018-07-23T00:00:00"/>
    <n v="71249"/>
    <s v="Owned"/>
    <n v="2012"/>
    <s v="Vadodara"/>
    <s v="AMD"/>
    <s v="Ahmedabad"/>
    <s v="AL Dost"/>
    <n v="12"/>
    <n v="133.33333333333334"/>
    <n v="9600"/>
    <n v="15080"/>
    <s v="Owned"/>
    <s v="Owned"/>
    <s v="NO EMI"/>
    <s v="NO EMI"/>
    <s v="NO EMI"/>
    <s v="NO EMI"/>
    <n v="0"/>
    <n v="1.25"/>
    <n v="13000"/>
    <n v="1"/>
    <n v="11900"/>
    <n v="24900"/>
    <m/>
    <n v="24680"/>
    <n v="49580"/>
  </r>
  <r>
    <n v="1042"/>
    <s v="RAJ1042"/>
    <n v="121"/>
    <x v="32"/>
    <d v="2017-02-04T00:00:00"/>
    <n v="71231"/>
    <s v="Owned"/>
    <n v="2012"/>
    <s v="Rajkot"/>
    <s v="AMD"/>
    <s v="Ahmedabad"/>
    <s v="Tata Ace"/>
    <n v="14"/>
    <n v="114.28571428571429"/>
    <n v="8228.5714285714294"/>
    <n v="15080"/>
    <s v="Owned"/>
    <s v="Owned"/>
    <s v="NO EMI"/>
    <s v="NO EMI"/>
    <s v="NO EMI"/>
    <s v="NO EMI"/>
    <n v="0"/>
    <n v="0.75"/>
    <n v="13000"/>
    <n v="1"/>
    <n v="11900"/>
    <n v="24900"/>
    <m/>
    <n v="23308.571428571428"/>
    <n v="48208.571428571428"/>
  </r>
  <r>
    <n v="1042"/>
    <s v="RAJ1042"/>
    <n v="121"/>
    <x v="32"/>
    <d v="2017-02-04T00:00:00"/>
    <n v="71232"/>
    <s v="Market (49000)"/>
    <n v="2009"/>
    <s v="Rajkot"/>
    <s v="AMD"/>
    <s v="Ahmedabad"/>
    <s v="Pickup"/>
    <n v="12"/>
    <n v="133.33333333333334"/>
    <n v="9600"/>
    <n v="15080"/>
    <s v="Market"/>
    <s v="Market (49000)"/>
    <s v="NO EMI"/>
    <s v="NO EMI"/>
    <s v="NO EMI"/>
    <s v="NO EMI"/>
    <n v="0"/>
    <n v="1.5"/>
    <n v="13000"/>
    <n v="1"/>
    <n v="11900"/>
    <n v="24900"/>
    <n v="49000"/>
    <n v="49000"/>
    <n v="73900"/>
  </r>
  <r>
    <n v="1302"/>
    <s v="AMD1302"/>
    <n v="115"/>
    <x v="33"/>
    <d v="2018-07-03T00:00:00"/>
    <n v="71231"/>
    <s v="EMI (4 yrs)"/>
    <n v="2018"/>
    <s v="Rampura Branch"/>
    <s v="AMD"/>
    <s v="Ahmedabad"/>
    <s v="Tata Ace"/>
    <n v="14"/>
    <n v="114.28571428571429"/>
    <n v="8228.5714285714294"/>
    <n v="15080"/>
    <s v="EMI"/>
    <s v="EMI (4 yrs)"/>
    <s v="4"/>
    <n v="48"/>
    <n v="321440"/>
    <n v="2022"/>
    <n v="-8229.9503874520324"/>
    <n v="0.75"/>
    <n v="13000"/>
    <n v="1"/>
    <n v="11900"/>
    <n v="24900"/>
    <m/>
    <n v="31538.521816023458"/>
    <n v="56438.521816023458"/>
  </r>
  <r>
    <n v="1229"/>
    <s v="STV1229"/>
    <n v="118"/>
    <x v="34"/>
    <d v="2018-05-07T00:00:00"/>
    <n v="71231"/>
    <s v="Owned"/>
    <n v="2015"/>
    <s v="Surat"/>
    <s v="AMD"/>
    <s v="Ahmedabad"/>
    <s v="Tata Ace"/>
    <n v="14"/>
    <n v="114.28571428571429"/>
    <n v="8228.5714285714294"/>
    <n v="15080"/>
    <s v="Owned"/>
    <s v="Owned"/>
    <s v="NO EMI"/>
    <s v="NO EMI"/>
    <s v="NO EMI"/>
    <s v="NO EMI"/>
    <n v="0"/>
    <n v="0.75"/>
    <n v="13000"/>
    <n v="1"/>
    <n v="11900"/>
    <n v="24900"/>
    <m/>
    <n v="23308.571428571428"/>
    <n v="48208.571428571428"/>
  </r>
  <r>
    <n v="1031"/>
    <s v="AMD1031"/>
    <n v="113"/>
    <x v="35"/>
    <d v="2016-11-11T00:00:00"/>
    <n v="71235"/>
    <s v="Market (45000)"/>
    <n v="2014"/>
    <s v="Ahmedabad Branch"/>
    <s v="AMD"/>
    <s v="Ahmedabad"/>
    <s v="Eicher 17"/>
    <n v="7"/>
    <n v="228.57142857142858"/>
    <n v="16457.142857142859"/>
    <n v="15080"/>
    <s v="Market"/>
    <s v="Market (45000)"/>
    <s v="NO EMI"/>
    <s v="NO EMI"/>
    <s v="NO EMI"/>
    <s v="NO EMI"/>
    <n v="0"/>
    <n v="4.5"/>
    <n v="13000"/>
    <n v="2"/>
    <n v="23800"/>
    <n v="36800"/>
    <n v="45000"/>
    <n v="45000"/>
    <n v="81800"/>
  </r>
  <r>
    <n v="1357"/>
    <s v="GNC1357"/>
    <n v="114"/>
    <x v="36"/>
    <d v="2018-08-20T00:00:00"/>
    <n v="71231"/>
    <s v="Owned"/>
    <n v="2012"/>
    <s v="Gandhi Nager"/>
    <s v="AMD"/>
    <s v="Ahmedabad"/>
    <s v="Tata Ace"/>
    <n v="14"/>
    <n v="114.28571428571429"/>
    <n v="8228.5714285714294"/>
    <n v="15080"/>
    <s v="Owned"/>
    <s v="Owned"/>
    <s v="NO EMI"/>
    <s v="NO EMI"/>
    <s v="NO EMI"/>
    <s v="NO EMI"/>
    <n v="0"/>
    <n v="0.75"/>
    <n v="13000"/>
    <n v="1"/>
    <n v="11900"/>
    <n v="24900"/>
    <m/>
    <n v="23308.571428571428"/>
    <n v="48208.571428571428"/>
  </r>
  <r>
    <n v="1328"/>
    <s v="BDQ1328"/>
    <n v="116"/>
    <x v="37"/>
    <d v="2018-08-06T00:00:00"/>
    <n v="71246"/>
    <s v="Owned"/>
    <n v="2014"/>
    <s v="Vadodara"/>
    <s v="AMD"/>
    <s v="Ahmedabad"/>
    <s v="Super ace"/>
    <n v="15"/>
    <n v="106.66666666666667"/>
    <n v="7680"/>
    <n v="15080"/>
    <s v="Owned"/>
    <s v="Owned"/>
    <s v="NO EMI"/>
    <s v="NO EMI"/>
    <s v="NO EMI"/>
    <s v="NO EMI"/>
    <n v="0"/>
    <n v="1.2"/>
    <n v="13000"/>
    <n v="1"/>
    <n v="11900"/>
    <n v="24900"/>
    <m/>
    <n v="22760"/>
    <n v="47660"/>
  </r>
  <r>
    <n v="1329"/>
    <s v="BDQ1329"/>
    <n v="116"/>
    <x v="38"/>
    <d v="2018-08-06T00:00:00"/>
    <n v="71249"/>
    <s v="Market (52500)"/>
    <n v="2013"/>
    <s v="Vadodara"/>
    <s v="AMD"/>
    <s v="Ahmedabad"/>
    <s v="AL Dost"/>
    <n v="12"/>
    <n v="133.33333333333334"/>
    <n v="9600"/>
    <n v="15080"/>
    <s v="Market"/>
    <s v="Market (52500)"/>
    <s v="NO EMI"/>
    <s v="NO EMI"/>
    <s v="NO EMI"/>
    <s v="NO EMI"/>
    <n v="0"/>
    <n v="1.25"/>
    <n v="13000"/>
    <n v="1"/>
    <n v="11900"/>
    <n v="24900"/>
    <n v="52500"/>
    <n v="52500"/>
    <n v="77400"/>
  </r>
  <r>
    <n v="1344"/>
    <s v="JND1344"/>
    <n v="124"/>
    <x v="39"/>
    <d v="2018-08-20T00:00:00"/>
    <n v="71231"/>
    <s v="Owned"/>
    <n v="2010"/>
    <s v="Junagarh"/>
    <s v="AMD"/>
    <s v="Ahmedabad"/>
    <s v="Tata Ace"/>
    <n v="14"/>
    <n v="114.28571428571429"/>
    <n v="8228.5714285714294"/>
    <n v="15080"/>
    <s v="Owned"/>
    <s v="Owned"/>
    <s v="NO EMI"/>
    <s v="NO EMI"/>
    <s v="NO EMI"/>
    <s v="NO EMI"/>
    <n v="0"/>
    <n v="0.75"/>
    <n v="13000"/>
    <n v="1"/>
    <n v="11900"/>
    <n v="24900"/>
    <m/>
    <n v="23308.571428571428"/>
    <n v="48208.571428571428"/>
  </r>
  <r>
    <n v="1240"/>
    <s v="MSH1240"/>
    <n v="125"/>
    <x v="40"/>
    <d v="2018-05-24T00:00:00"/>
    <n v="71243"/>
    <s v="EMI (4 yrs)"/>
    <n v="2018"/>
    <s v="Mehsana"/>
    <s v="AMD"/>
    <s v="Ahmedabad"/>
    <s v="Mahindra"/>
    <n v="12"/>
    <n v="133.33333333333334"/>
    <n v="9600"/>
    <n v="15080"/>
    <s v="EMI"/>
    <s v="EMI (4 yrs)"/>
    <s v="4"/>
    <n v="48"/>
    <n v="601600"/>
    <n v="2022"/>
    <n v="-15402.993258745464"/>
    <n v="1.5"/>
    <n v="13000"/>
    <n v="1"/>
    <n v="11900"/>
    <n v="24900"/>
    <m/>
    <n v="40082.993258745468"/>
    <n v="64982.993258745468"/>
  </r>
  <r>
    <n v="1240"/>
    <s v="MSH1240"/>
    <n v="125"/>
    <x v="40"/>
    <d v="2018-05-24T00:00:00"/>
    <n v="71243"/>
    <s v="Owned"/>
    <n v="2017"/>
    <s v="Mehsana"/>
    <s v="AMD"/>
    <s v="Ahmedabad"/>
    <s v="Mahindra"/>
    <n v="12"/>
    <n v="133.33333333333334"/>
    <n v="9600"/>
    <n v="15080"/>
    <s v="Owned"/>
    <s v="Owned"/>
    <s v="NO EMI"/>
    <s v="NO EMI"/>
    <s v="NO EMI"/>
    <s v="NO EMI"/>
    <n v="0"/>
    <n v="1.5"/>
    <n v="13000"/>
    <n v="1"/>
    <n v="11900"/>
    <n v="24900"/>
    <m/>
    <n v="24680"/>
    <n v="49580"/>
  </r>
  <r>
    <n v="1237"/>
    <s v="AMD1237"/>
    <n v="113"/>
    <x v="41"/>
    <d v="2018-05-21T00:00:00"/>
    <n v="71235"/>
    <s v="EMI (4 yrs)"/>
    <n v="2007"/>
    <s v="Ahmedabad Branch"/>
    <s v="AMD"/>
    <s v="Ahmedabad"/>
    <s v="Eicher 17"/>
    <n v="7"/>
    <n v="228.57142857142858"/>
    <n v="16457.142857142859"/>
    <n v="15080"/>
    <s v="EMI"/>
    <s v="EMI (4 yrs)"/>
    <s v="4"/>
    <n v="48"/>
    <n v="924000"/>
    <n v="2011"/>
    <n v="-23657.522890759326"/>
    <n v="4.5"/>
    <n v="13000"/>
    <n v="2"/>
    <n v="23800"/>
    <n v="36800"/>
    <m/>
    <n v="55194.665747902181"/>
    <n v="91994.665747902181"/>
  </r>
  <r>
    <n v="1338"/>
    <s v="AMD1338"/>
    <n v="115"/>
    <x v="42"/>
    <d v="2018-08-18T00:00:00"/>
    <n v="71243"/>
    <s v="EMI (4 yrs)"/>
    <n v="2018"/>
    <s v="Rampura Branch"/>
    <s v="AMD"/>
    <s v="Ahmedabad"/>
    <s v="Mahindra"/>
    <n v="12"/>
    <n v="133.33333333333334"/>
    <n v="9600"/>
    <n v="15080"/>
    <s v="EMI"/>
    <s v="EMI (4 yrs)"/>
    <s v="4"/>
    <n v="48"/>
    <n v="601600"/>
    <n v="2022"/>
    <n v="-15402.993258745464"/>
    <n v="1.5"/>
    <n v="13000"/>
    <n v="1"/>
    <n v="11900"/>
    <n v="24900"/>
    <m/>
    <n v="40082.993258745468"/>
    <n v="64982.993258745468"/>
  </r>
  <r>
    <n v="1367"/>
    <s v="BDQ1367"/>
    <n v="116"/>
    <x v="43"/>
    <d v="2018-08-21T00:00:00"/>
    <n v="71249"/>
    <s v="Owned"/>
    <n v="2013"/>
    <s v="Vadodara"/>
    <s v="AMD"/>
    <s v="Ahmedabad"/>
    <s v="AL Dost"/>
    <n v="12"/>
    <n v="133.33333333333334"/>
    <n v="9600"/>
    <n v="15080"/>
    <s v="Owned"/>
    <s v="Owned"/>
    <s v="NO EMI"/>
    <s v="NO EMI"/>
    <s v="NO EMI"/>
    <s v="NO EMI"/>
    <n v="0"/>
    <n v="1.25"/>
    <n v="13000"/>
    <n v="1"/>
    <n v="11900"/>
    <n v="24900"/>
    <m/>
    <n v="24680"/>
    <n v="49580"/>
  </r>
  <r>
    <n v="1299"/>
    <s v="STV1299"/>
    <n v="118"/>
    <x v="44"/>
    <d v="2018-07-02T00:00:00"/>
    <n v="71231"/>
    <s v="EMI (4 yrs)"/>
    <n v="2018"/>
    <s v="Surat"/>
    <s v="AMD"/>
    <s v="Ahmedabad"/>
    <s v="Tata Ace"/>
    <n v="14"/>
    <n v="114.28571428571429"/>
    <n v="8228.5714285714294"/>
    <n v="15080"/>
    <s v="EMI"/>
    <s v="EMI (4 yrs)"/>
    <s v="4"/>
    <n v="48"/>
    <n v="321440"/>
    <n v="2022"/>
    <n v="-8229.9503874520324"/>
    <n v="0.75"/>
    <n v="13000"/>
    <n v="1"/>
    <n v="11900"/>
    <n v="24900"/>
    <m/>
    <n v="31538.521816023458"/>
    <n v="56438.521816023458"/>
  </r>
  <r>
    <n v="1330"/>
    <s v="AMD1330"/>
    <n v="115"/>
    <x v="45"/>
    <d v="2018-08-13T00:00:00"/>
    <n v="71232"/>
    <s v="EMI (4 yrs)"/>
    <n v="2017"/>
    <s v="Rampura Branch"/>
    <s v="AMD"/>
    <s v="Ahmedabad"/>
    <s v="Pickup"/>
    <n v="12"/>
    <n v="133.33333333333334"/>
    <n v="9600"/>
    <n v="15080"/>
    <s v="EMI"/>
    <s v="EMI (4 yrs)"/>
    <s v="4"/>
    <n v="48"/>
    <n v="521680"/>
    <n v="2021"/>
    <n v="-13356.771148973296"/>
    <n v="1.5"/>
    <n v="13000"/>
    <n v="1"/>
    <n v="11900"/>
    <n v="24900"/>
    <m/>
    <n v="38036.771148973297"/>
    <n v="62936.771148973297"/>
  </r>
  <r>
    <n v="1330"/>
    <s v="AMD1330"/>
    <n v="115"/>
    <x v="45"/>
    <d v="2018-08-13T00:00:00"/>
    <n v="71231"/>
    <s v="EMI (4 yrs)"/>
    <n v="2018"/>
    <s v="Rampura Branch"/>
    <s v="AMD"/>
    <s v="Ahmedabad"/>
    <s v="Tata Ace"/>
    <n v="14"/>
    <n v="114.28571428571429"/>
    <n v="8228.5714285714294"/>
    <n v="15080"/>
    <s v="EMI"/>
    <s v="EMI (4 yrs)"/>
    <s v="4"/>
    <n v="48"/>
    <n v="321440"/>
    <n v="2022"/>
    <n v="-8229.9503874520324"/>
    <n v="0.75"/>
    <n v="13000"/>
    <n v="1"/>
    <n v="11900"/>
    <n v="24900"/>
    <m/>
    <n v="31538.521816023458"/>
    <n v="56438.521816023458"/>
  </r>
  <r>
    <n v="1330"/>
    <s v="AMD1330"/>
    <n v="115"/>
    <x v="45"/>
    <d v="2018-08-13T00:00:00"/>
    <n v="71235"/>
    <s v="EMI (4 yrs)"/>
    <n v="2018"/>
    <s v="Rampura Branch"/>
    <s v="AMD"/>
    <s v="Ahmedabad"/>
    <s v="Eicher 17"/>
    <n v="7"/>
    <n v="228.57142857142858"/>
    <n v="16457.142857142859"/>
    <n v="15080"/>
    <s v="EMI"/>
    <s v="EMI (4 yrs)"/>
    <s v="4"/>
    <n v="48"/>
    <n v="924000"/>
    <n v="2022"/>
    <n v="-23657.522890759326"/>
    <n v="4.5"/>
    <n v="13000"/>
    <n v="2"/>
    <n v="23800"/>
    <n v="36800"/>
    <m/>
    <n v="55194.665747902181"/>
    <n v="91994.665747902181"/>
  </r>
  <r>
    <n v="1330"/>
    <s v="AMD1330"/>
    <n v="115"/>
    <x v="45"/>
    <d v="2018-08-13T00:00:00"/>
    <n v="71243"/>
    <s v="EMI (4 yrs)"/>
    <n v="2017"/>
    <s v="Rampura Branch"/>
    <s v="AMD"/>
    <s v="Ahmedabad"/>
    <s v="Mahindra"/>
    <n v="12"/>
    <n v="133.33333333333334"/>
    <n v="9600"/>
    <n v="15080"/>
    <s v="EMI"/>
    <s v="EMI (4 yrs)"/>
    <s v="4"/>
    <n v="48"/>
    <n v="601600"/>
    <n v="2021"/>
    <n v="-15402.993258745464"/>
    <n v="1.5"/>
    <n v="13000"/>
    <n v="1"/>
    <n v="11900"/>
    <n v="24900"/>
    <m/>
    <n v="40082.993258745468"/>
    <n v="64982.993258745468"/>
  </r>
  <r>
    <n v="1331"/>
    <s v="AMD1331"/>
    <n v="119"/>
    <x v="46"/>
    <d v="2018-08-09T00:00:00"/>
    <n v="71243"/>
    <s v="Owned"/>
    <n v="2018"/>
    <s v="Ahmmedabad City"/>
    <s v="AMD"/>
    <s v="Ahmedabad"/>
    <s v="Mahindra"/>
    <n v="12"/>
    <n v="133.33333333333334"/>
    <n v="9600"/>
    <n v="15080"/>
    <s v="Owned"/>
    <s v="Owned"/>
    <s v="NO EMI"/>
    <s v="NO EMI"/>
    <s v="NO EMI"/>
    <s v="NO EMI"/>
    <n v="0"/>
    <n v="1.5"/>
    <n v="13000"/>
    <n v="1"/>
    <n v="11900"/>
    <n v="24900"/>
    <m/>
    <n v="24680"/>
    <n v="49580"/>
  </r>
  <r>
    <n v="1331"/>
    <s v="AMD1331"/>
    <n v="119"/>
    <x v="46"/>
    <d v="2018-08-09T00:00:00"/>
    <n v="71243"/>
    <s v="Owned"/>
    <n v="2005"/>
    <s v="Ahmmedabad City"/>
    <s v="AMD"/>
    <s v="Ahmedabad"/>
    <s v="Mahindra"/>
    <n v="12"/>
    <n v="133.33333333333334"/>
    <n v="9600"/>
    <n v="15080"/>
    <s v="Owned"/>
    <s v="Owned"/>
    <s v="NO EMI"/>
    <s v="NO EMI"/>
    <s v="NO EMI"/>
    <s v="NO EMI"/>
    <n v="0"/>
    <n v="1.5"/>
    <n v="13000"/>
    <n v="1"/>
    <n v="11900"/>
    <n v="24900"/>
    <m/>
    <n v="24680"/>
    <n v="49580"/>
  </r>
  <r>
    <n v="1105"/>
    <s v="VAP1105"/>
    <n v="112"/>
    <x v="47"/>
    <d v="2017-09-16T00:00:00"/>
    <n v="71238"/>
    <s v="EMI (4 yrs)"/>
    <n v="2008"/>
    <s v="Vapi"/>
    <s v="AMD"/>
    <s v="Ahmedabad"/>
    <s v="Eicher 20"/>
    <n v="6"/>
    <n v="266.66666666666669"/>
    <n v="19200"/>
    <n v="15080"/>
    <s v="EMI"/>
    <s v="EMI (4 yrs)"/>
    <s v="4"/>
    <n v="48"/>
    <n v="1003600"/>
    <n v="2012"/>
    <n v="-25695.55191901089"/>
    <n v="6.5"/>
    <n v="13000"/>
    <n v="2"/>
    <n v="23800"/>
    <n v="36800"/>
    <m/>
    <n v="59975.55191901089"/>
    <n v="96775.55191901089"/>
  </r>
  <r>
    <n v="1104"/>
    <s v="AMD1104"/>
    <n v="120"/>
    <x v="48"/>
    <d v="2017-09-15T00:00:00"/>
    <n v="71249"/>
    <s v="EMI (4 yrs)"/>
    <n v="2017"/>
    <s v="Sanand"/>
    <s v="AMD"/>
    <s v="Ahmedabad"/>
    <s v="AL Dost"/>
    <n v="12"/>
    <n v="133.33333333333334"/>
    <n v="9600"/>
    <n v="15080"/>
    <s v="EMI"/>
    <s v="EMI (4 yrs)"/>
    <s v="4"/>
    <n v="48"/>
    <n v="401600"/>
    <n v="2021"/>
    <n v="-10282.31730836466"/>
    <n v="1.25"/>
    <n v="13000"/>
    <n v="1"/>
    <n v="11900"/>
    <n v="24900"/>
    <m/>
    <n v="34962.317308364662"/>
    <n v="59862.317308364662"/>
  </r>
  <r>
    <n v="1171"/>
    <s v="AMD1171"/>
    <n v="120"/>
    <x v="49"/>
    <d v="2018-03-07T00:00:00"/>
    <n v="71249"/>
    <s v="EMI (4 yrs)"/>
    <n v="2017"/>
    <s v="Sanand"/>
    <s v="AMD"/>
    <s v="Ahmedabad"/>
    <s v="AL Dost"/>
    <n v="12"/>
    <n v="133.33333333333334"/>
    <n v="9600"/>
    <n v="15080"/>
    <s v="EMI"/>
    <s v="EMI (4 yrs)"/>
    <s v="4"/>
    <n v="48"/>
    <n v="401600"/>
    <n v="2021"/>
    <n v="-10282.31730836466"/>
    <n v="1.25"/>
    <n v="13000"/>
    <n v="1"/>
    <n v="11900"/>
    <n v="24900"/>
    <m/>
    <n v="34962.317308364662"/>
    <n v="59862.317308364662"/>
  </r>
  <r>
    <n v="1151"/>
    <s v="BDQ1151"/>
    <n v="116"/>
    <x v="50"/>
    <d v="2018-01-20T00:00:00"/>
    <n v="71234"/>
    <s v="Market (68000)"/>
    <n v="2013"/>
    <s v="Vadodara"/>
    <s v="AMD"/>
    <s v="Ahmedabad"/>
    <s v="Eicher 14"/>
    <n v="8"/>
    <n v="200"/>
    <n v="14400"/>
    <n v="15080"/>
    <s v="Market"/>
    <s v="Market (68000)"/>
    <s v="NO EMI"/>
    <s v="NO EMI"/>
    <s v="NO EMI"/>
    <s v="NO EMI"/>
    <n v="0"/>
    <n v="2.5"/>
    <n v="13000"/>
    <n v="2"/>
    <n v="23800"/>
    <n v="36800"/>
    <n v="68000"/>
    <n v="68000"/>
    <n v="104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BB0CF-03D6-4259-8EF6-5F53CAC6398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K4:AL56" firstHeaderRow="1" firstDataRow="1" firstDataCol="1"/>
  <pivotFields count="31">
    <pivotField showAll="0"/>
    <pivotField showAll="0"/>
    <pivotField showAll="0"/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numFmtId="3" showAll="0"/>
    <pivotField numFmtId="3" showAll="0"/>
    <pivotField showAll="0"/>
    <pivotField numFmtId="3" showAll="0"/>
    <pivotField dataField="1" numFmtId="3" showAll="0"/>
  </pivotFields>
  <rowFields count="1">
    <field x="3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Total Cost (Rs.)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B0D9-FA5E-410C-B3D4-66A0844A71F0}">
  <sheetPr>
    <tabColor rgb="FFCC0000"/>
    <outlinePr summaryBelow="0" summaryRight="0"/>
  </sheetPr>
  <dimension ref="A1:AV71"/>
  <sheetViews>
    <sheetView showGridLines="0" tabSelected="1" zoomScale="70" zoomScaleNormal="70" workbookViewId="0">
      <pane xSplit="8" ySplit="4" topLeftCell="AA5" activePane="bottomRight" state="frozen"/>
      <selection pane="topRight" activeCell="I1" sqref="I1"/>
      <selection pane="bottomLeft" activeCell="A5" sqref="A5"/>
      <selection pane="bottomRight" activeCell="AD21" activeCellId="1" sqref="E28 AD21"/>
    </sheetView>
  </sheetViews>
  <sheetFormatPr defaultColWidth="12.5546875" defaultRowHeight="15.75" customHeight="1" x14ac:dyDescent="0.3"/>
  <cols>
    <col min="1" max="1" width="8" customWidth="1"/>
    <col min="2" max="2" width="10.44140625" customWidth="1"/>
    <col min="3" max="3" width="11.44140625" customWidth="1"/>
    <col min="4" max="4" width="29" customWidth="1"/>
    <col min="5" max="5" width="16.33203125" customWidth="1"/>
    <col min="6" max="6" width="15.6640625" customWidth="1"/>
    <col min="7" max="7" width="16.33203125" customWidth="1"/>
    <col min="8" max="8" width="20.44140625" hidden="1" customWidth="1"/>
    <col min="9" max="9" width="15.33203125" customWidth="1"/>
    <col min="10" max="10" width="13.6640625" customWidth="1"/>
    <col min="11" max="11" width="10" customWidth="1"/>
    <col min="12" max="12" width="13.44140625" customWidth="1"/>
    <col min="13" max="13" width="16.33203125" customWidth="1"/>
    <col min="14" max="14" width="15.44140625" customWidth="1"/>
    <col min="15" max="15" width="15.5546875" customWidth="1"/>
    <col min="16" max="16" width="15.33203125" customWidth="1"/>
    <col min="17" max="17" width="12.6640625" customWidth="1"/>
    <col min="18" max="18" width="22.44140625" customWidth="1"/>
    <col min="19" max="19" width="18" customWidth="1"/>
    <col min="20" max="20" width="12.6640625" customWidth="1"/>
    <col min="21" max="21" width="19" customWidth="1"/>
    <col min="22" max="22" width="12.33203125" customWidth="1"/>
    <col min="23" max="23" width="11.33203125" customWidth="1"/>
    <col min="24" max="24" width="19.6640625" customWidth="1"/>
    <col min="25" max="25" width="15.6640625" customWidth="1"/>
    <col min="26" max="26" width="11.33203125" customWidth="1"/>
    <col min="27" max="27" width="16.33203125" customWidth="1"/>
    <col min="28" max="28" width="17.5546875" customWidth="1"/>
    <col min="29" max="29" width="18" customWidth="1"/>
    <col min="30" max="30" width="15.6640625" customWidth="1"/>
    <col min="31" max="31" width="14.33203125" customWidth="1"/>
    <col min="32" max="32" width="2.5546875" customWidth="1"/>
    <col min="33" max="34" width="2.6640625" customWidth="1"/>
    <col min="35" max="35" width="2.88671875" customWidth="1"/>
    <col min="36" max="36" width="2.44140625" customWidth="1"/>
    <col min="37" max="37" width="31.109375" customWidth="1"/>
    <col min="38" max="38" width="19.33203125" bestFit="1" customWidth="1"/>
  </cols>
  <sheetData>
    <row r="1" spans="1:48" ht="15.75" customHeight="1" x14ac:dyDescent="0.3">
      <c r="A1" s="21"/>
      <c r="B1" s="21"/>
      <c r="C1" s="21"/>
      <c r="D1" s="21"/>
      <c r="E1" s="21"/>
      <c r="F1" s="21"/>
      <c r="G1" s="21"/>
      <c r="H1" s="21"/>
      <c r="I1" s="28" t="s">
        <v>159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8" t="s">
        <v>158</v>
      </c>
      <c r="AD1" s="26"/>
      <c r="AE1" s="26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spans="1:48" ht="15.75" customHeight="1" x14ac:dyDescent="0.3">
      <c r="A2" s="21"/>
      <c r="B2" s="21"/>
      <c r="C2" s="21"/>
      <c r="D2" s="21"/>
      <c r="E2" s="21"/>
      <c r="F2" s="21"/>
      <c r="G2" s="21"/>
      <c r="H2" s="21"/>
      <c r="I2" s="30" t="s">
        <v>154</v>
      </c>
      <c r="J2" s="26"/>
      <c r="K2" s="26"/>
      <c r="L2" s="26"/>
      <c r="M2" s="26"/>
      <c r="N2" s="26"/>
      <c r="O2" s="26"/>
      <c r="P2" s="19" t="s">
        <v>157</v>
      </c>
      <c r="Q2" s="29" t="s">
        <v>156</v>
      </c>
      <c r="R2" s="26"/>
      <c r="S2" s="26"/>
      <c r="T2" s="26"/>
      <c r="U2" s="26"/>
      <c r="V2" s="26"/>
      <c r="W2" s="26"/>
      <c r="X2" s="25" t="s">
        <v>155</v>
      </c>
      <c r="Y2" s="26"/>
      <c r="Z2" s="26"/>
      <c r="AA2" s="26"/>
      <c r="AB2" s="26"/>
      <c r="AC2" s="27" t="s">
        <v>154</v>
      </c>
      <c r="AD2" s="26"/>
      <c r="AE2" s="26"/>
    </row>
    <row r="3" spans="1:48" ht="15.75" customHeight="1" x14ac:dyDescent="0.3">
      <c r="A3" s="21"/>
      <c r="B3" s="21"/>
      <c r="C3" s="21"/>
      <c r="D3" s="21"/>
      <c r="E3" s="21"/>
      <c r="F3" s="21"/>
      <c r="G3" s="21"/>
      <c r="H3" s="21"/>
      <c r="I3" s="30" t="s">
        <v>144</v>
      </c>
      <c r="J3" s="26"/>
      <c r="K3" s="26"/>
      <c r="L3" s="26"/>
      <c r="M3" s="20" t="s">
        <v>143</v>
      </c>
      <c r="N3" s="30" t="s">
        <v>142</v>
      </c>
      <c r="O3" s="26"/>
      <c r="P3" s="19" t="s">
        <v>153</v>
      </c>
      <c r="Q3" s="29" t="s">
        <v>152</v>
      </c>
      <c r="R3" s="26"/>
      <c r="S3" s="29" t="s">
        <v>151</v>
      </c>
      <c r="T3" s="26"/>
      <c r="U3" s="18" t="s">
        <v>150</v>
      </c>
      <c r="V3" s="17" t="s">
        <v>149</v>
      </c>
      <c r="W3" s="17" t="s">
        <v>148</v>
      </c>
      <c r="X3" s="16" t="s">
        <v>147</v>
      </c>
      <c r="Y3" s="16"/>
      <c r="Z3" s="25" t="s">
        <v>146</v>
      </c>
      <c r="AA3" s="26"/>
      <c r="AB3" s="16" t="s">
        <v>145</v>
      </c>
      <c r="AC3" s="15" t="s">
        <v>144</v>
      </c>
      <c r="AD3" s="15" t="s">
        <v>143</v>
      </c>
      <c r="AE3" s="15" t="s">
        <v>142</v>
      </c>
    </row>
    <row r="4" spans="1:48" ht="15.75" customHeight="1" x14ac:dyDescent="0.3">
      <c r="A4" s="14" t="s">
        <v>141</v>
      </c>
      <c r="B4" s="14" t="s">
        <v>140</v>
      </c>
      <c r="C4" s="14" t="s">
        <v>139</v>
      </c>
      <c r="D4" s="14" t="s">
        <v>138</v>
      </c>
      <c r="E4" s="14" t="s">
        <v>137</v>
      </c>
      <c r="F4" s="14" t="s">
        <v>136</v>
      </c>
      <c r="G4" s="14" t="s">
        <v>135</v>
      </c>
      <c r="H4" s="14" t="s">
        <v>134</v>
      </c>
      <c r="I4" s="13" t="s">
        <v>133</v>
      </c>
      <c r="J4" s="13" t="s">
        <v>132</v>
      </c>
      <c r="K4" s="13" t="s">
        <v>131</v>
      </c>
      <c r="L4" s="13" t="s">
        <v>130</v>
      </c>
      <c r="M4" s="13" t="s">
        <v>129</v>
      </c>
      <c r="N4" s="13" t="s">
        <v>128</v>
      </c>
      <c r="O4" s="13" t="s">
        <v>127</v>
      </c>
      <c r="P4" s="12" t="s">
        <v>126</v>
      </c>
      <c r="Q4" s="11" t="s">
        <v>125</v>
      </c>
      <c r="R4" s="11" t="s">
        <v>124</v>
      </c>
      <c r="S4" s="11" t="s">
        <v>123</v>
      </c>
      <c r="T4" s="11" t="s">
        <v>122</v>
      </c>
      <c r="U4" s="11" t="s">
        <v>121</v>
      </c>
      <c r="V4" s="11" t="s">
        <v>120</v>
      </c>
      <c r="W4" s="11" t="s">
        <v>119</v>
      </c>
      <c r="X4" s="10" t="s">
        <v>118</v>
      </c>
      <c r="Y4" s="10" t="s">
        <v>117</v>
      </c>
      <c r="Z4" s="10" t="s">
        <v>116</v>
      </c>
      <c r="AA4" s="10" t="s">
        <v>115</v>
      </c>
      <c r="AB4" s="10" t="s">
        <v>114</v>
      </c>
      <c r="AC4" s="9" t="s">
        <v>113</v>
      </c>
      <c r="AD4" s="9" t="s">
        <v>112</v>
      </c>
      <c r="AE4" s="9" t="s">
        <v>111</v>
      </c>
      <c r="AF4" s="8"/>
      <c r="AJ4" s="8"/>
      <c r="AK4" s="23" t="s">
        <v>163</v>
      </c>
      <c r="AL4" t="s">
        <v>164</v>
      </c>
    </row>
    <row r="5" spans="1:48" ht="15.75" customHeight="1" x14ac:dyDescent="0.3">
      <c r="A5" s="2">
        <v>1332</v>
      </c>
      <c r="B5" s="2" t="s">
        <v>110</v>
      </c>
      <c r="C5" s="2">
        <v>112</v>
      </c>
      <c r="D5" s="2" t="s">
        <v>109</v>
      </c>
      <c r="E5" s="4">
        <v>43325</v>
      </c>
      <c r="F5" s="2">
        <v>71234</v>
      </c>
      <c r="G5" s="2" t="s">
        <v>108</v>
      </c>
      <c r="H5" s="2">
        <v>2018</v>
      </c>
      <c r="I5" s="2" t="str">
        <f>VLOOKUP($C5,[1]location!$A$2:$D$29,2,FALSE)</f>
        <v>Vapi</v>
      </c>
      <c r="J5" s="2" t="str">
        <f>VLOOKUP($C6,[1]location!$A$2:$D$29,3,FALSE)</f>
        <v>AMD</v>
      </c>
      <c r="K5" s="2" t="str">
        <f>VLOOKUP($C6,[1]location!$A$2:$D$29,4,FALSE)</f>
        <v>Ahmedabad</v>
      </c>
      <c r="L5" s="2" t="str">
        <f>VLOOKUP($F5,[2]vehicle_details!$A$2:$B$21,2,FALSE)</f>
        <v>Eicher 14</v>
      </c>
      <c r="M5" s="3">
        <f>VLOOKUP($L5,[3]vehicle_mileage!$A$2:$C$21,3,FALSE)</f>
        <v>8</v>
      </c>
      <c r="N5" s="3">
        <f>1600/$M5</f>
        <v>200</v>
      </c>
      <c r="O5" s="1">
        <f>$N5*72</f>
        <v>14400</v>
      </c>
      <c r="P5" s="1">
        <f>VLOOKUP($L5,[4]maintenance!$A$1:$F$21,6,FALSE)</f>
        <v>15080</v>
      </c>
      <c r="Q5" s="2" t="s">
        <v>160</v>
      </c>
      <c r="R5" s="3" t="str">
        <f>$G5</f>
        <v>EMI (3 yrs)</v>
      </c>
      <c r="S5" s="2" t="str">
        <f>IF($Q5="EMI",MID($G5,6,1),"NO EMI")</f>
        <v>3</v>
      </c>
      <c r="T5" s="2">
        <f>IFERROR($S5*12,"NO EMI")</f>
        <v>36</v>
      </c>
      <c r="U5" s="1">
        <f>IF($Q5="EMI",VLOOKUP($F5,[2]vehicle_details!$A$2:$H$21,8,FALSE),"NO EMI")</f>
        <v>603200</v>
      </c>
      <c r="V5" s="3">
        <f>IF($Q5="EMI",$H5+$S5,"NO EMI")</f>
        <v>2021</v>
      </c>
      <c r="W5" s="1">
        <f>IFERROR(PMT(10.5%/12,T5,U5),0)</f>
        <v>-19605.473922027155</v>
      </c>
      <c r="X5" s="2">
        <f>VLOOKUP($F5,[2]vehicle_details!$A$2:$C$21,3,FALSE)</f>
        <v>2.5</v>
      </c>
      <c r="Y5" s="2">
        <v>13000</v>
      </c>
      <c r="Z5" s="2">
        <f>IF(X5&lt;2,1,2)</f>
        <v>2</v>
      </c>
      <c r="AA5" s="1">
        <f>$Z5*11900</f>
        <v>23800</v>
      </c>
      <c r="AB5" s="1">
        <f>$Y5+$AA5</f>
        <v>36800</v>
      </c>
      <c r="AC5" s="1"/>
      <c r="AD5" s="1">
        <f>IF($Q5&lt;&gt;"Market",$O5+$P5-$W5,$AC5)</f>
        <v>49085.473922027159</v>
      </c>
      <c r="AE5" s="1">
        <f>$AB5+$AD5</f>
        <v>85885.473922027159</v>
      </c>
      <c r="AK5" s="24" t="s">
        <v>109</v>
      </c>
      <c r="AL5">
        <v>144541.63079074514</v>
      </c>
    </row>
    <row r="6" spans="1:48" ht="15.75" customHeight="1" x14ac:dyDescent="0.3">
      <c r="A6" s="2">
        <v>1332</v>
      </c>
      <c r="B6" s="2" t="s">
        <v>110</v>
      </c>
      <c r="C6" s="2">
        <v>112</v>
      </c>
      <c r="D6" s="2" t="s">
        <v>109</v>
      </c>
      <c r="E6" s="4">
        <v>43325</v>
      </c>
      <c r="F6" s="2">
        <v>71231</v>
      </c>
      <c r="G6" s="2" t="s">
        <v>108</v>
      </c>
      <c r="H6" s="2">
        <v>2017</v>
      </c>
      <c r="I6" s="2" t="str">
        <f>VLOOKUP($C6,[1]location!$A$2:$D$29,2,FALSE)</f>
        <v>Vapi</v>
      </c>
      <c r="J6" s="2" t="str">
        <f>VLOOKUP($C7,[1]location!$A$2:$D$29,3,FALSE)</f>
        <v>AMD</v>
      </c>
      <c r="K6" s="2" t="str">
        <f>VLOOKUP($C7,[1]location!$A$2:$D$29,4,FALSE)</f>
        <v>Ahmedabad</v>
      </c>
      <c r="L6" s="2" t="str">
        <f>VLOOKUP($F6,[2]vehicle_details!$A$2:$B$21,2,FALSE)</f>
        <v>Tata Ace</v>
      </c>
      <c r="M6" s="3">
        <f>VLOOKUP($L6,[3]vehicle_mileage!$A$2:$C$21,3,FALSE)</f>
        <v>14</v>
      </c>
      <c r="N6" s="3">
        <f t="shared" ref="N6:N69" si="0">1600/$M6</f>
        <v>114.28571428571429</v>
      </c>
      <c r="O6" s="1">
        <f t="shared" ref="O6:O69" si="1">$N6*72</f>
        <v>8228.5714285714294</v>
      </c>
      <c r="P6" s="1">
        <f>VLOOKUP($L6,[4]maintenance!$A$1:$F$21,6,FALSE)</f>
        <v>15080</v>
      </c>
      <c r="Q6" s="2" t="s">
        <v>160</v>
      </c>
      <c r="R6" s="3" t="str">
        <f t="shared" ref="R6:R69" si="2">$G6</f>
        <v>EMI (3 yrs)</v>
      </c>
      <c r="S6" s="2" t="str">
        <f>IF($Q6="EMI",MID($G6,6,1),"NO EMI")</f>
        <v>3</v>
      </c>
      <c r="T6" s="2">
        <f t="shared" ref="T6:T69" si="3">IFERROR($S6*12,"NO EMI")</f>
        <v>36</v>
      </c>
      <c r="U6" s="1">
        <f>IF($Q6="EMI",VLOOKUP($F6,[2]vehicle_details!$A$2:$H$21,8,FALSE),"NO EMI")</f>
        <v>321440</v>
      </c>
      <c r="V6" s="3">
        <f t="shared" ref="V6:V69" si="4">IF($Q6="EMI",$H6+$S6,"NO EMI")</f>
        <v>2020</v>
      </c>
      <c r="W6" s="1">
        <f t="shared" ref="W6:W69" si="5">IFERROR(PMT(10.5%/12,T6,U6),0)</f>
        <v>-10447.585440146566</v>
      </c>
      <c r="X6" s="2">
        <f>VLOOKUP($F6,[2]vehicle_details!$A$2:$C$21,3,FALSE)</f>
        <v>0.75</v>
      </c>
      <c r="Y6" s="2">
        <v>13000</v>
      </c>
      <c r="Z6" s="2">
        <f t="shared" ref="Z6:Z69" si="6">IF(X6&lt;2,1,2)</f>
        <v>1</v>
      </c>
      <c r="AA6" s="1">
        <f t="shared" ref="AA6:AA69" si="7">$Z6*11900</f>
        <v>11900</v>
      </c>
      <c r="AB6" s="1">
        <f t="shared" ref="AB6:AB69" si="8">$Y6+$AA6</f>
        <v>24900</v>
      </c>
      <c r="AC6" s="1"/>
      <c r="AD6" s="1">
        <f t="shared" ref="AD6:AD69" si="9">IF($Q6&lt;&gt;"Market",$O6+$P6-$W6,$AC6)</f>
        <v>33756.156868717997</v>
      </c>
      <c r="AE6" s="1">
        <f t="shared" ref="AE6:AE69" si="10">$AB6+$AD6</f>
        <v>58656.156868717997</v>
      </c>
      <c r="AK6" s="24" t="s">
        <v>106</v>
      </c>
      <c r="AL6">
        <v>96800</v>
      </c>
    </row>
    <row r="7" spans="1:48" ht="15.75" customHeight="1" x14ac:dyDescent="0.3">
      <c r="A7" s="2">
        <v>1070</v>
      </c>
      <c r="B7" s="2" t="s">
        <v>107</v>
      </c>
      <c r="C7" s="2">
        <v>112</v>
      </c>
      <c r="D7" s="2" t="s">
        <v>106</v>
      </c>
      <c r="E7" s="4">
        <v>42905</v>
      </c>
      <c r="F7" s="2">
        <v>71234</v>
      </c>
      <c r="G7" s="2" t="s">
        <v>105</v>
      </c>
      <c r="H7" s="2">
        <v>2006</v>
      </c>
      <c r="I7" s="2" t="str">
        <f>VLOOKUP($C7,[1]location!$A$2:$D$29,2,FALSE)</f>
        <v>Vapi</v>
      </c>
      <c r="J7" s="2" t="str">
        <f>VLOOKUP($C8,[1]location!$A$2:$D$29,3,FALSE)</f>
        <v>AMD</v>
      </c>
      <c r="K7" s="2" t="str">
        <f>VLOOKUP($C8,[1]location!$A$2:$D$29,4,FALSE)</f>
        <v>Ahmedabad</v>
      </c>
      <c r="L7" s="2" t="str">
        <f>VLOOKUP($F7,[2]vehicle_details!$A$2:$B$21,2,FALSE)</f>
        <v>Eicher 14</v>
      </c>
      <c r="M7" s="3">
        <f>VLOOKUP($L7,[3]vehicle_mileage!$A$2:$C$21,3,FALSE)</f>
        <v>8</v>
      </c>
      <c r="N7" s="3">
        <f t="shared" si="0"/>
        <v>200</v>
      </c>
      <c r="O7" s="1">
        <f t="shared" si="1"/>
        <v>14400</v>
      </c>
      <c r="P7" s="1">
        <f>VLOOKUP($L7,[4]maintenance!$A$1:$F$21,6,FALSE)</f>
        <v>15080</v>
      </c>
      <c r="Q7" s="2" t="s">
        <v>161</v>
      </c>
      <c r="R7" s="3" t="str">
        <f t="shared" si="2"/>
        <v>Market (60000)</v>
      </c>
      <c r="S7" s="2" t="str">
        <f t="shared" ref="S7:S69" si="11">IF($Q7="EMI",MID($G7,6,1),"NO EMI")</f>
        <v>NO EMI</v>
      </c>
      <c r="T7" s="2" t="str">
        <f t="shared" si="3"/>
        <v>NO EMI</v>
      </c>
      <c r="U7" s="1" t="str">
        <f>IF($Q7="EMI",VLOOKUP($F7,[2]vehicle_details!$A$2:$H$21,8,FALSE),"NO EMI")</f>
        <v>NO EMI</v>
      </c>
      <c r="V7" s="3" t="str">
        <f t="shared" si="4"/>
        <v>NO EMI</v>
      </c>
      <c r="W7" s="1">
        <f t="shared" si="5"/>
        <v>0</v>
      </c>
      <c r="X7" s="2">
        <f>VLOOKUP($F7,[2]vehicle_details!$A$2:$C$21,3,FALSE)</f>
        <v>2.5</v>
      </c>
      <c r="Y7" s="2">
        <v>13000</v>
      </c>
      <c r="Z7" s="2">
        <f t="shared" si="6"/>
        <v>2</v>
      </c>
      <c r="AA7" s="1">
        <f t="shared" si="7"/>
        <v>23800</v>
      </c>
      <c r="AB7" s="1">
        <f t="shared" si="8"/>
        <v>36800</v>
      </c>
      <c r="AC7" s="1">
        <v>60000</v>
      </c>
      <c r="AD7" s="1">
        <f t="shared" si="9"/>
        <v>60000</v>
      </c>
      <c r="AE7" s="1">
        <f t="shared" si="10"/>
        <v>96800</v>
      </c>
      <c r="AG7" s="7"/>
      <c r="AJ7" s="7"/>
      <c r="AK7" s="24" t="s">
        <v>103</v>
      </c>
      <c r="AL7">
        <v>91994.665747902181</v>
      </c>
    </row>
    <row r="8" spans="1:48" ht="15.75" customHeight="1" x14ac:dyDescent="0.3">
      <c r="A8" s="2">
        <v>1061</v>
      </c>
      <c r="B8" s="2" t="s">
        <v>104</v>
      </c>
      <c r="C8" s="2">
        <v>113</v>
      </c>
      <c r="D8" s="2" t="s">
        <v>103</v>
      </c>
      <c r="E8" s="4">
        <v>42853</v>
      </c>
      <c r="F8" s="2">
        <v>71235</v>
      </c>
      <c r="G8" s="2" t="s">
        <v>3</v>
      </c>
      <c r="H8" s="2">
        <v>2008</v>
      </c>
      <c r="I8" s="2" t="str">
        <f>VLOOKUP($C8,[1]location!$A$2:$D$29,2,FALSE)</f>
        <v>Ahmedabad Branch</v>
      </c>
      <c r="J8" s="2" t="str">
        <f>VLOOKUP($C9,[1]location!$A$2:$D$29,3,FALSE)</f>
        <v>AMD</v>
      </c>
      <c r="K8" s="2" t="str">
        <f>VLOOKUP($C9,[1]location!$A$2:$D$29,4,FALSE)</f>
        <v>Ahmedabad</v>
      </c>
      <c r="L8" s="2" t="str">
        <f>VLOOKUP($F8,[2]vehicle_details!$A$2:$B$21,2,FALSE)</f>
        <v>Eicher 17</v>
      </c>
      <c r="M8" s="3">
        <f>VLOOKUP($L8,[3]vehicle_mileage!$A$2:$C$21,3,FALSE)</f>
        <v>7</v>
      </c>
      <c r="N8" s="3">
        <f t="shared" si="0"/>
        <v>228.57142857142858</v>
      </c>
      <c r="O8" s="1">
        <f t="shared" si="1"/>
        <v>16457.142857142859</v>
      </c>
      <c r="P8" s="1">
        <f>VLOOKUP($L8,[4]maintenance!$A$1:$F$21,6,FALSE)</f>
        <v>15080</v>
      </c>
      <c r="Q8" s="2" t="s">
        <v>160</v>
      </c>
      <c r="R8" s="3" t="str">
        <f t="shared" si="2"/>
        <v>EMI (4 yrs)</v>
      </c>
      <c r="S8" s="2" t="str">
        <f t="shared" si="11"/>
        <v>4</v>
      </c>
      <c r="T8" s="2">
        <f t="shared" si="3"/>
        <v>48</v>
      </c>
      <c r="U8" s="1">
        <f>IF($Q8="EMI",VLOOKUP($F8,[2]vehicle_details!$A$2:$H$21,8,FALSE),"NO EMI")</f>
        <v>924000</v>
      </c>
      <c r="V8" s="3">
        <f t="shared" si="4"/>
        <v>2012</v>
      </c>
      <c r="W8" s="1">
        <f t="shared" si="5"/>
        <v>-23657.522890759326</v>
      </c>
      <c r="X8" s="2">
        <f>VLOOKUP($F8,[2]vehicle_details!$A$2:$C$21,3,FALSE)</f>
        <v>4.5</v>
      </c>
      <c r="Y8" s="2">
        <v>13000</v>
      </c>
      <c r="Z8" s="2">
        <f t="shared" si="6"/>
        <v>2</v>
      </c>
      <c r="AA8" s="1">
        <f t="shared" si="7"/>
        <v>23800</v>
      </c>
      <c r="AB8" s="1">
        <f t="shared" si="8"/>
        <v>36800</v>
      </c>
      <c r="AC8" s="1"/>
      <c r="AD8" s="1">
        <f t="shared" si="9"/>
        <v>55194.665747902181</v>
      </c>
      <c r="AE8" s="1">
        <f t="shared" si="10"/>
        <v>91994.665747902181</v>
      </c>
      <c r="AG8" s="7"/>
      <c r="AJ8" s="7"/>
      <c r="AK8" s="24" t="s">
        <v>101</v>
      </c>
      <c r="AL8">
        <v>64982.993258745468</v>
      </c>
      <c r="AN8" s="6"/>
      <c r="AO8" s="6"/>
      <c r="AP8" s="6"/>
      <c r="AQ8" s="6"/>
      <c r="AR8" s="6"/>
      <c r="AS8" s="6"/>
      <c r="AT8" s="6"/>
      <c r="AU8" s="6"/>
      <c r="AV8" s="6"/>
    </row>
    <row r="9" spans="1:48" ht="15.75" customHeight="1" x14ac:dyDescent="0.3">
      <c r="A9" s="2">
        <v>1363</v>
      </c>
      <c r="B9" s="2" t="s">
        <v>102</v>
      </c>
      <c r="C9" s="2">
        <v>114</v>
      </c>
      <c r="D9" s="2" t="s">
        <v>101</v>
      </c>
      <c r="E9" s="4">
        <v>43332</v>
      </c>
      <c r="F9" s="2">
        <v>71243</v>
      </c>
      <c r="G9" s="2" t="s">
        <v>3</v>
      </c>
      <c r="H9" s="2">
        <v>2013</v>
      </c>
      <c r="I9" s="2" t="str">
        <f>VLOOKUP($C9,[1]location!$A$2:$D$29,2,FALSE)</f>
        <v>Gandhi Nager</v>
      </c>
      <c r="J9" s="2" t="str">
        <f>VLOOKUP($C10,[1]location!$A$2:$D$29,3,FALSE)</f>
        <v>AMD</v>
      </c>
      <c r="K9" s="2" t="str">
        <f>VLOOKUP($C10,[1]location!$A$2:$D$29,4,FALSE)</f>
        <v>Ahmedabad</v>
      </c>
      <c r="L9" s="2" t="str">
        <f>VLOOKUP($F9,[2]vehicle_details!$A$2:$B$21,2,FALSE)</f>
        <v>Mahindra</v>
      </c>
      <c r="M9" s="3">
        <f>VLOOKUP($L9,[3]vehicle_mileage!$A$2:$C$21,3,FALSE)</f>
        <v>12</v>
      </c>
      <c r="N9" s="3">
        <f t="shared" si="0"/>
        <v>133.33333333333334</v>
      </c>
      <c r="O9" s="1">
        <f t="shared" si="1"/>
        <v>9600</v>
      </c>
      <c r="P9" s="1">
        <f>VLOOKUP($L9,[4]maintenance!$A$1:$F$21,6,FALSE)</f>
        <v>15080</v>
      </c>
      <c r="Q9" s="2" t="s">
        <v>160</v>
      </c>
      <c r="R9" s="3" t="str">
        <f t="shared" si="2"/>
        <v>EMI (4 yrs)</v>
      </c>
      <c r="S9" s="2" t="str">
        <f t="shared" si="11"/>
        <v>4</v>
      </c>
      <c r="T9" s="2">
        <f t="shared" si="3"/>
        <v>48</v>
      </c>
      <c r="U9" s="1">
        <f>IF($Q9="EMI",VLOOKUP($F9,[2]vehicle_details!$A$2:$H$21,8,FALSE),"NO EMI")</f>
        <v>601600</v>
      </c>
      <c r="V9" s="3">
        <f t="shared" si="4"/>
        <v>2017</v>
      </c>
      <c r="W9" s="1">
        <f t="shared" si="5"/>
        <v>-15402.993258745464</v>
      </c>
      <c r="X9" s="2">
        <f>VLOOKUP($F9,[2]vehicle_details!$A$2:$C$21,3,FALSE)</f>
        <v>1.5</v>
      </c>
      <c r="Y9" s="2">
        <v>13000</v>
      </c>
      <c r="Z9" s="2">
        <f t="shared" si="6"/>
        <v>1</v>
      </c>
      <c r="AA9" s="1">
        <f t="shared" si="7"/>
        <v>11900</v>
      </c>
      <c r="AB9" s="1">
        <f t="shared" si="8"/>
        <v>24900</v>
      </c>
      <c r="AC9" s="1"/>
      <c r="AD9" s="1">
        <f t="shared" si="9"/>
        <v>40082.993258745468</v>
      </c>
      <c r="AE9" s="1">
        <f t="shared" si="10"/>
        <v>64982.993258745468</v>
      </c>
      <c r="AG9" s="7"/>
      <c r="AJ9" s="7"/>
      <c r="AK9" s="24" t="s">
        <v>99</v>
      </c>
      <c r="AL9">
        <v>59862.317308364662</v>
      </c>
      <c r="AN9" s="6"/>
      <c r="AO9" s="6"/>
      <c r="AP9" s="6"/>
      <c r="AQ9" s="6"/>
      <c r="AR9" s="6"/>
      <c r="AS9" s="6"/>
      <c r="AT9" s="6"/>
      <c r="AU9" s="6"/>
      <c r="AV9" s="6"/>
    </row>
    <row r="10" spans="1:48" ht="15.75" customHeight="1" x14ac:dyDescent="0.3">
      <c r="A10" s="2">
        <v>1296</v>
      </c>
      <c r="B10" s="2" t="s">
        <v>100</v>
      </c>
      <c r="C10" s="2">
        <v>115</v>
      </c>
      <c r="D10" s="2" t="s">
        <v>99</v>
      </c>
      <c r="E10" s="4">
        <v>43279</v>
      </c>
      <c r="F10" s="2">
        <v>71249</v>
      </c>
      <c r="G10" s="2" t="s">
        <v>3</v>
      </c>
      <c r="H10" s="2">
        <v>2018</v>
      </c>
      <c r="I10" s="2" t="str">
        <f>VLOOKUP($C10,[1]location!$A$2:$D$29,2,FALSE)</f>
        <v>Rampura Branch</v>
      </c>
      <c r="J10" s="2" t="str">
        <f>VLOOKUP($C11,[1]location!$A$2:$D$29,3,FALSE)</f>
        <v>AMD</v>
      </c>
      <c r="K10" s="2" t="str">
        <f>VLOOKUP($C11,[1]location!$A$2:$D$29,4,FALSE)</f>
        <v>Ahmedabad</v>
      </c>
      <c r="L10" s="2" t="str">
        <f>VLOOKUP($F10,[2]vehicle_details!$A$2:$B$21,2,FALSE)</f>
        <v>AL Dost</v>
      </c>
      <c r="M10" s="3">
        <f>VLOOKUP($L10,[3]vehicle_mileage!$A$2:$C$21,3,FALSE)</f>
        <v>12</v>
      </c>
      <c r="N10" s="3">
        <f t="shared" si="0"/>
        <v>133.33333333333334</v>
      </c>
      <c r="O10" s="1">
        <f t="shared" si="1"/>
        <v>9600</v>
      </c>
      <c r="P10" s="1">
        <f>VLOOKUP($L10,[4]maintenance!$A$1:$F$21,6,FALSE)</f>
        <v>15080</v>
      </c>
      <c r="Q10" s="2" t="s">
        <v>160</v>
      </c>
      <c r="R10" s="3" t="str">
        <f t="shared" si="2"/>
        <v>EMI (4 yrs)</v>
      </c>
      <c r="S10" s="2" t="str">
        <f t="shared" si="11"/>
        <v>4</v>
      </c>
      <c r="T10" s="2">
        <f t="shared" si="3"/>
        <v>48</v>
      </c>
      <c r="U10" s="1">
        <f>IF($Q10="EMI",VLOOKUP($F10,[2]vehicle_details!$A$2:$H$21,8,FALSE),"NO EMI")</f>
        <v>401600</v>
      </c>
      <c r="V10" s="3">
        <f t="shared" si="4"/>
        <v>2022</v>
      </c>
      <c r="W10" s="1">
        <f t="shared" si="5"/>
        <v>-10282.31730836466</v>
      </c>
      <c r="X10" s="2">
        <f>VLOOKUP($F10,[2]vehicle_details!$A$2:$C$21,3,FALSE)</f>
        <v>1.25</v>
      </c>
      <c r="Y10" s="2">
        <v>13000</v>
      </c>
      <c r="Z10" s="2">
        <f t="shared" si="6"/>
        <v>1</v>
      </c>
      <c r="AA10" s="1">
        <f t="shared" si="7"/>
        <v>11900</v>
      </c>
      <c r="AB10" s="1">
        <f t="shared" si="8"/>
        <v>24900</v>
      </c>
      <c r="AC10" s="1"/>
      <c r="AD10" s="1">
        <f t="shared" si="9"/>
        <v>34962.317308364662</v>
      </c>
      <c r="AE10" s="1">
        <f t="shared" si="10"/>
        <v>59862.317308364662</v>
      </c>
      <c r="AG10" s="7"/>
      <c r="AJ10" s="7"/>
      <c r="AK10" s="24" t="s">
        <v>97</v>
      </c>
      <c r="AL10">
        <v>56438.521816023458</v>
      </c>
      <c r="AN10" s="6"/>
      <c r="AO10" s="6"/>
      <c r="AP10" s="6"/>
      <c r="AQ10" s="6"/>
      <c r="AR10" s="6"/>
      <c r="AS10" s="6"/>
      <c r="AT10" s="6"/>
      <c r="AU10" s="6"/>
      <c r="AV10" s="6"/>
    </row>
    <row r="11" spans="1:48" ht="15.75" customHeight="1" x14ac:dyDescent="0.3">
      <c r="A11" s="2">
        <v>1324</v>
      </c>
      <c r="B11" s="2" t="s">
        <v>98</v>
      </c>
      <c r="C11" s="2">
        <v>115</v>
      </c>
      <c r="D11" s="2" t="s">
        <v>97</v>
      </c>
      <c r="E11" s="4">
        <v>43300</v>
      </c>
      <c r="F11" s="2">
        <v>71231</v>
      </c>
      <c r="G11" s="2" t="s">
        <v>3</v>
      </c>
      <c r="H11" s="2">
        <v>2017</v>
      </c>
      <c r="I11" s="2" t="str">
        <f>VLOOKUP($C11,[1]location!$A$2:$D$29,2,FALSE)</f>
        <v>Rampura Branch</v>
      </c>
      <c r="J11" s="2" t="str">
        <f>VLOOKUP($C12,[1]location!$A$2:$D$29,3,FALSE)</f>
        <v>AMD</v>
      </c>
      <c r="K11" s="2" t="str">
        <f>VLOOKUP($C12,[1]location!$A$2:$D$29,4,FALSE)</f>
        <v>Ahmedabad</v>
      </c>
      <c r="L11" s="2" t="str">
        <f>VLOOKUP($F11,[2]vehicle_details!$A$2:$B$21,2,FALSE)</f>
        <v>Tata Ace</v>
      </c>
      <c r="M11" s="3">
        <f>VLOOKUP($L11,[3]vehicle_mileage!$A$2:$C$21,3,FALSE)</f>
        <v>14</v>
      </c>
      <c r="N11" s="3">
        <f t="shared" si="0"/>
        <v>114.28571428571429</v>
      </c>
      <c r="O11" s="1">
        <f t="shared" si="1"/>
        <v>8228.5714285714294</v>
      </c>
      <c r="P11" s="1">
        <f>VLOOKUP($L11,[4]maintenance!$A$1:$F$21,6,FALSE)</f>
        <v>15080</v>
      </c>
      <c r="Q11" s="2" t="s">
        <v>160</v>
      </c>
      <c r="R11" s="3" t="str">
        <f t="shared" si="2"/>
        <v>EMI (4 yrs)</v>
      </c>
      <c r="S11" s="2" t="str">
        <f t="shared" si="11"/>
        <v>4</v>
      </c>
      <c r="T11" s="2">
        <f t="shared" si="3"/>
        <v>48</v>
      </c>
      <c r="U11" s="1">
        <f>IF($Q11="EMI",VLOOKUP($F11,[2]vehicle_details!$A$2:$H$21,8,FALSE),"NO EMI")</f>
        <v>321440</v>
      </c>
      <c r="V11" s="3">
        <f t="shared" si="4"/>
        <v>2021</v>
      </c>
      <c r="W11" s="1">
        <f t="shared" si="5"/>
        <v>-8229.9503874520324</v>
      </c>
      <c r="X11" s="2">
        <f>VLOOKUP($F11,[2]vehicle_details!$A$2:$C$21,3,FALSE)</f>
        <v>0.75</v>
      </c>
      <c r="Y11" s="2">
        <v>13000</v>
      </c>
      <c r="Z11" s="2">
        <f t="shared" si="6"/>
        <v>1</v>
      </c>
      <c r="AA11" s="1">
        <f t="shared" si="7"/>
        <v>11900</v>
      </c>
      <c r="AB11" s="1">
        <f t="shared" si="8"/>
        <v>24900</v>
      </c>
      <c r="AC11" s="1"/>
      <c r="AD11" s="1">
        <f t="shared" si="9"/>
        <v>31538.521816023458</v>
      </c>
      <c r="AE11" s="1">
        <f t="shared" si="10"/>
        <v>56438.521816023458</v>
      </c>
      <c r="AJ11" s="6"/>
      <c r="AK11" s="24" t="s">
        <v>95</v>
      </c>
      <c r="AL11">
        <v>59900</v>
      </c>
      <c r="AN11" s="6"/>
      <c r="AO11" s="6"/>
      <c r="AP11" s="6"/>
      <c r="AQ11" s="6"/>
      <c r="AR11" s="6"/>
      <c r="AS11" s="6"/>
      <c r="AT11" s="6"/>
      <c r="AU11" s="6"/>
      <c r="AV11" s="6"/>
    </row>
    <row r="12" spans="1:48" ht="15.75" customHeight="1" x14ac:dyDescent="0.3">
      <c r="A12" s="2">
        <v>1203</v>
      </c>
      <c r="B12" s="2" t="s">
        <v>96</v>
      </c>
      <c r="C12" s="2">
        <v>116</v>
      </c>
      <c r="D12" s="2" t="s">
        <v>95</v>
      </c>
      <c r="E12" s="4">
        <v>43197</v>
      </c>
      <c r="F12" s="2">
        <v>71243</v>
      </c>
      <c r="G12" s="2" t="s">
        <v>94</v>
      </c>
      <c r="H12" s="2">
        <v>2017</v>
      </c>
      <c r="I12" s="2" t="str">
        <f>VLOOKUP($C12,[1]location!$A$2:$D$29,2,FALSE)</f>
        <v>Vadodara</v>
      </c>
      <c r="J12" s="2" t="str">
        <f>VLOOKUP($C13,[1]location!$A$2:$D$29,3,FALSE)</f>
        <v>AMD</v>
      </c>
      <c r="K12" s="2" t="str">
        <f>VLOOKUP($C13,[1]location!$A$2:$D$29,4,FALSE)</f>
        <v>Ahmedabad</v>
      </c>
      <c r="L12" s="2" t="str">
        <f>VLOOKUP($F12,[2]vehicle_details!$A$2:$B$21,2,FALSE)</f>
        <v>Mahindra</v>
      </c>
      <c r="M12" s="3">
        <f>VLOOKUP($L12,[3]vehicle_mileage!$A$2:$C$21,3,FALSE)</f>
        <v>12</v>
      </c>
      <c r="N12" s="3">
        <f t="shared" si="0"/>
        <v>133.33333333333334</v>
      </c>
      <c r="O12" s="1">
        <f t="shared" si="1"/>
        <v>9600</v>
      </c>
      <c r="P12" s="1">
        <f>VLOOKUP($L12,[4]maintenance!$A$1:$F$21,6,FALSE)</f>
        <v>15080</v>
      </c>
      <c r="Q12" s="2" t="s">
        <v>161</v>
      </c>
      <c r="R12" s="3" t="str">
        <f t="shared" si="2"/>
        <v>Market (35000)</v>
      </c>
      <c r="S12" s="2" t="str">
        <f t="shared" si="11"/>
        <v>NO EMI</v>
      </c>
      <c r="T12" s="2" t="str">
        <f t="shared" si="3"/>
        <v>NO EMI</v>
      </c>
      <c r="U12" s="1" t="str">
        <f>IF($Q12="EMI",VLOOKUP($F12,[2]vehicle_details!$A$2:$H$21,8,FALSE),"NO EMI")</f>
        <v>NO EMI</v>
      </c>
      <c r="V12" s="3" t="str">
        <f t="shared" si="4"/>
        <v>NO EMI</v>
      </c>
      <c r="W12" s="1">
        <f t="shared" si="5"/>
        <v>0</v>
      </c>
      <c r="X12" s="2">
        <f>VLOOKUP($F12,[2]vehicle_details!$A$2:$C$21,3,FALSE)</f>
        <v>1.5</v>
      </c>
      <c r="Y12" s="2">
        <v>13000</v>
      </c>
      <c r="Z12" s="2">
        <f t="shared" si="6"/>
        <v>1</v>
      </c>
      <c r="AA12" s="1">
        <f t="shared" si="7"/>
        <v>11900</v>
      </c>
      <c r="AB12" s="1">
        <f t="shared" si="8"/>
        <v>24900</v>
      </c>
      <c r="AC12" s="1">
        <v>35000</v>
      </c>
      <c r="AD12" s="1">
        <f t="shared" si="9"/>
        <v>35000</v>
      </c>
      <c r="AE12" s="1">
        <f t="shared" si="10"/>
        <v>59900</v>
      </c>
      <c r="AF12" s="6"/>
      <c r="AJ12" s="6"/>
      <c r="AK12" s="24" t="s">
        <v>92</v>
      </c>
      <c r="AL12">
        <v>56438.521816023458</v>
      </c>
      <c r="AN12" s="6"/>
      <c r="AO12" s="6"/>
      <c r="AP12" s="6"/>
      <c r="AQ12" s="6"/>
      <c r="AR12" s="6"/>
      <c r="AS12" s="6"/>
      <c r="AT12" s="6"/>
      <c r="AU12" s="6"/>
      <c r="AV12" s="6"/>
    </row>
    <row r="13" spans="1:48" ht="15.75" customHeight="1" x14ac:dyDescent="0.3">
      <c r="A13" s="2">
        <v>1336</v>
      </c>
      <c r="B13" s="2" t="s">
        <v>93</v>
      </c>
      <c r="C13" s="2">
        <v>117</v>
      </c>
      <c r="D13" s="2" t="s">
        <v>92</v>
      </c>
      <c r="E13" s="4">
        <v>43315</v>
      </c>
      <c r="F13" s="2">
        <v>71231</v>
      </c>
      <c r="G13" s="2" t="s">
        <v>3</v>
      </c>
      <c r="H13" s="2">
        <v>2014</v>
      </c>
      <c r="I13" s="2" t="str">
        <f>VLOOKUP($C13,[1]location!$A$2:$D$29,2,FALSE)</f>
        <v>Jamnager</v>
      </c>
      <c r="J13" s="2" t="str">
        <f>VLOOKUP($C14,[1]location!$A$2:$D$29,3,FALSE)</f>
        <v>AMD</v>
      </c>
      <c r="K13" s="2" t="str">
        <f>VLOOKUP($C14,[1]location!$A$2:$D$29,4,FALSE)</f>
        <v>Ahmedabad</v>
      </c>
      <c r="L13" s="2" t="str">
        <f>VLOOKUP($F13,[2]vehicle_details!$A$2:$B$21,2,FALSE)</f>
        <v>Tata Ace</v>
      </c>
      <c r="M13" s="3">
        <f>VLOOKUP($L13,[3]vehicle_mileage!$A$2:$C$21,3,FALSE)</f>
        <v>14</v>
      </c>
      <c r="N13" s="3">
        <f t="shared" si="0"/>
        <v>114.28571428571429</v>
      </c>
      <c r="O13" s="1">
        <f t="shared" si="1"/>
        <v>8228.5714285714294</v>
      </c>
      <c r="P13" s="1">
        <f>VLOOKUP($L13,[4]maintenance!$A$1:$F$21,6,FALSE)</f>
        <v>15080</v>
      </c>
      <c r="Q13" s="2" t="s">
        <v>160</v>
      </c>
      <c r="R13" s="3" t="str">
        <f t="shared" si="2"/>
        <v>EMI (4 yrs)</v>
      </c>
      <c r="S13" s="2" t="str">
        <f t="shared" si="11"/>
        <v>4</v>
      </c>
      <c r="T13" s="2">
        <f t="shared" si="3"/>
        <v>48</v>
      </c>
      <c r="U13" s="1">
        <f>IF($Q13="EMI",VLOOKUP($F13,[2]vehicle_details!$A$2:$H$21,8,FALSE),"NO EMI")</f>
        <v>321440</v>
      </c>
      <c r="V13" s="3">
        <f t="shared" si="4"/>
        <v>2018</v>
      </c>
      <c r="W13" s="1">
        <f t="shared" si="5"/>
        <v>-8229.9503874520324</v>
      </c>
      <c r="X13" s="2">
        <f>VLOOKUP($F13,[2]vehicle_details!$A$2:$C$21,3,FALSE)</f>
        <v>0.75</v>
      </c>
      <c r="Y13" s="2">
        <v>13000</v>
      </c>
      <c r="Z13" s="2">
        <f t="shared" si="6"/>
        <v>1</v>
      </c>
      <c r="AA13" s="1">
        <f t="shared" si="7"/>
        <v>11900</v>
      </c>
      <c r="AB13" s="1">
        <f t="shared" si="8"/>
        <v>24900</v>
      </c>
      <c r="AC13" s="1"/>
      <c r="AD13" s="1">
        <f t="shared" si="9"/>
        <v>31538.521816023458</v>
      </c>
      <c r="AE13" s="1">
        <f t="shared" si="10"/>
        <v>56438.521816023458</v>
      </c>
      <c r="AJ13" s="6"/>
      <c r="AK13" s="24" t="s">
        <v>90</v>
      </c>
      <c r="AL13">
        <v>273576.82325539086</v>
      </c>
      <c r="AN13" s="6"/>
      <c r="AO13" s="6"/>
      <c r="AP13" s="6"/>
      <c r="AQ13" s="6"/>
      <c r="AR13" s="6"/>
      <c r="AS13" s="6"/>
      <c r="AT13" s="6"/>
      <c r="AU13" s="6"/>
      <c r="AV13" s="6"/>
    </row>
    <row r="14" spans="1:48" ht="15.75" customHeight="1" x14ac:dyDescent="0.3">
      <c r="A14" s="2">
        <v>1107</v>
      </c>
      <c r="B14" s="2" t="s">
        <v>91</v>
      </c>
      <c r="C14" s="2">
        <v>118</v>
      </c>
      <c r="D14" s="2" t="s">
        <v>90</v>
      </c>
      <c r="E14" s="4">
        <v>43004</v>
      </c>
      <c r="F14" s="2">
        <v>71237</v>
      </c>
      <c r="G14" s="2" t="s">
        <v>3</v>
      </c>
      <c r="H14" s="2">
        <v>2017</v>
      </c>
      <c r="I14" s="2" t="str">
        <f>VLOOKUP($C14,[1]location!$A$2:$D$29,2,FALSE)</f>
        <v>Surat</v>
      </c>
      <c r="J14" s="2" t="str">
        <f>VLOOKUP($C15,[1]location!$A$2:$D$29,3,FALSE)</f>
        <v>AMD</v>
      </c>
      <c r="K14" s="2" t="str">
        <f>VLOOKUP($C15,[1]location!$A$2:$D$29,4,FALSE)</f>
        <v>Ahmedabad</v>
      </c>
      <c r="L14" s="2" t="str">
        <f>VLOOKUP($F14,[2]vehicle_details!$A$2:$B$21,2,FALSE)</f>
        <v>22 Ft</v>
      </c>
      <c r="M14" s="3">
        <f>VLOOKUP($L14,[3]vehicle_mileage!$A$2:$C$21,3,FALSE)</f>
        <v>6</v>
      </c>
      <c r="N14" s="3">
        <f t="shared" si="0"/>
        <v>266.66666666666669</v>
      </c>
      <c r="O14" s="1">
        <f t="shared" si="1"/>
        <v>19200</v>
      </c>
      <c r="P14" s="1">
        <f>VLOOKUP($L14,[4]maintenance!$A$1:$F$21,6,FALSE)</f>
        <v>15080</v>
      </c>
      <c r="Q14" s="2" t="s">
        <v>160</v>
      </c>
      <c r="R14" s="3" t="str">
        <f t="shared" si="2"/>
        <v>EMI (4 yrs)</v>
      </c>
      <c r="S14" s="2" t="str">
        <f t="shared" si="11"/>
        <v>4</v>
      </c>
      <c r="T14" s="2">
        <f t="shared" si="3"/>
        <v>48</v>
      </c>
      <c r="U14" s="1">
        <f>IF($Q14="EMI",VLOOKUP($F14,[2]vehicle_details!$A$2:$H$21,8,FALSE),"NO EMI")</f>
        <v>1124000</v>
      </c>
      <c r="V14" s="3">
        <f t="shared" si="4"/>
        <v>2021</v>
      </c>
      <c r="W14" s="1">
        <f t="shared" si="5"/>
        <v>-28778.198841140133</v>
      </c>
      <c r="X14" s="2">
        <f>VLOOKUP($F14,[2]vehicle_details!$A$2:$C$21,3,FALSE)</f>
        <v>6.8</v>
      </c>
      <c r="Y14" s="2">
        <v>13000</v>
      </c>
      <c r="Z14" s="2">
        <f t="shared" si="6"/>
        <v>2</v>
      </c>
      <c r="AA14" s="1">
        <f t="shared" si="7"/>
        <v>23800</v>
      </c>
      <c r="AB14" s="1">
        <f t="shared" si="8"/>
        <v>36800</v>
      </c>
      <c r="AC14" s="1"/>
      <c r="AD14" s="1">
        <f t="shared" si="9"/>
        <v>63058.198841140133</v>
      </c>
      <c r="AE14" s="1">
        <f t="shared" si="10"/>
        <v>99858.19884114014</v>
      </c>
      <c r="AK14" s="24" t="s">
        <v>88</v>
      </c>
      <c r="AL14">
        <v>48208.571428571428</v>
      </c>
    </row>
    <row r="15" spans="1:48" ht="15.75" customHeight="1" x14ac:dyDescent="0.3">
      <c r="A15" s="2">
        <v>1107</v>
      </c>
      <c r="B15" s="2" t="s">
        <v>91</v>
      </c>
      <c r="C15" s="2">
        <v>118</v>
      </c>
      <c r="D15" s="2" t="s">
        <v>90</v>
      </c>
      <c r="E15" s="4">
        <v>43004</v>
      </c>
      <c r="F15" s="2">
        <v>71234</v>
      </c>
      <c r="G15" s="2" t="s">
        <v>3</v>
      </c>
      <c r="H15" s="2">
        <v>2017</v>
      </c>
      <c r="I15" s="2" t="str">
        <f>VLOOKUP($C15,[1]location!$A$2:$D$29,2,FALSE)</f>
        <v>Surat</v>
      </c>
      <c r="J15" s="2" t="str">
        <f>VLOOKUP($C16,[1]location!$A$2:$D$29,3,FALSE)</f>
        <v>AMD</v>
      </c>
      <c r="K15" s="2" t="str">
        <f>VLOOKUP($C16,[1]location!$A$2:$D$29,4,FALSE)</f>
        <v>Ahmedabad</v>
      </c>
      <c r="L15" s="2" t="str">
        <f>VLOOKUP($F15,[2]vehicle_details!$A$2:$B$21,2,FALSE)</f>
        <v>Eicher 14</v>
      </c>
      <c r="M15" s="3">
        <f>VLOOKUP($L15,[3]vehicle_mileage!$A$2:$C$21,3,FALSE)</f>
        <v>8</v>
      </c>
      <c r="N15" s="3">
        <f t="shared" si="0"/>
        <v>200</v>
      </c>
      <c r="O15" s="1">
        <f t="shared" si="1"/>
        <v>14400</v>
      </c>
      <c r="P15" s="1">
        <f>VLOOKUP($L15,[4]maintenance!$A$1:$F$21,6,FALSE)</f>
        <v>15080</v>
      </c>
      <c r="Q15" s="2" t="s">
        <v>160</v>
      </c>
      <c r="R15" s="3" t="str">
        <f t="shared" si="2"/>
        <v>EMI (4 yrs)</v>
      </c>
      <c r="S15" s="2" t="str">
        <f t="shared" si="11"/>
        <v>4</v>
      </c>
      <c r="T15" s="2">
        <f t="shared" si="3"/>
        <v>48</v>
      </c>
      <c r="U15" s="1">
        <f>IF($Q15="EMI",VLOOKUP($F15,[2]vehicle_details!$A$2:$H$21,8,FALSE),"NO EMI")</f>
        <v>603200</v>
      </c>
      <c r="V15" s="3">
        <f t="shared" si="4"/>
        <v>2021</v>
      </c>
      <c r="W15" s="1">
        <f t="shared" si="5"/>
        <v>-15443.958666348513</v>
      </c>
      <c r="X15" s="2">
        <f>VLOOKUP($F15,[2]vehicle_details!$A$2:$C$21,3,FALSE)</f>
        <v>2.5</v>
      </c>
      <c r="Y15" s="2">
        <v>13000</v>
      </c>
      <c r="Z15" s="2">
        <f t="shared" si="6"/>
        <v>2</v>
      </c>
      <c r="AA15" s="1">
        <f t="shared" si="7"/>
        <v>23800</v>
      </c>
      <c r="AB15" s="1">
        <f t="shared" si="8"/>
        <v>36800</v>
      </c>
      <c r="AC15" s="1"/>
      <c r="AD15" s="1">
        <f t="shared" si="9"/>
        <v>44923.95866634851</v>
      </c>
      <c r="AE15" s="1">
        <f t="shared" si="10"/>
        <v>81723.95866634851</v>
      </c>
      <c r="AK15" s="24" t="s">
        <v>86</v>
      </c>
      <c r="AL15">
        <v>173718.62441425069</v>
      </c>
    </row>
    <row r="16" spans="1:48" ht="15.75" customHeight="1" x14ac:dyDescent="0.3">
      <c r="A16" s="2">
        <v>1107</v>
      </c>
      <c r="B16" s="2" t="s">
        <v>91</v>
      </c>
      <c r="C16" s="2">
        <v>118</v>
      </c>
      <c r="D16" s="2" t="s">
        <v>90</v>
      </c>
      <c r="E16" s="4">
        <v>43004</v>
      </c>
      <c r="F16" s="2">
        <v>71235</v>
      </c>
      <c r="G16" s="2" t="s">
        <v>3</v>
      </c>
      <c r="H16" s="2">
        <v>2017</v>
      </c>
      <c r="I16" s="2" t="str">
        <f>VLOOKUP($C16,[1]location!$A$2:$D$29,2,FALSE)</f>
        <v>Surat</v>
      </c>
      <c r="J16" s="2" t="str">
        <f>VLOOKUP($C17,[1]location!$A$2:$D$29,3,FALSE)</f>
        <v>AMD</v>
      </c>
      <c r="K16" s="2" t="str">
        <f>VLOOKUP($C17,[1]location!$A$2:$D$29,4,FALSE)</f>
        <v>Ahmedabad</v>
      </c>
      <c r="L16" s="2" t="str">
        <f>VLOOKUP($F16,[2]vehicle_details!$A$2:$B$21,2,FALSE)</f>
        <v>Eicher 17</v>
      </c>
      <c r="M16" s="3">
        <f>VLOOKUP($L16,[3]vehicle_mileage!$A$2:$C$21,3,FALSE)</f>
        <v>7</v>
      </c>
      <c r="N16" s="3">
        <f t="shared" si="0"/>
        <v>228.57142857142858</v>
      </c>
      <c r="O16" s="1">
        <f t="shared" si="1"/>
        <v>16457.142857142859</v>
      </c>
      <c r="P16" s="1">
        <f>VLOOKUP($L16,[4]maintenance!$A$1:$F$21,6,FALSE)</f>
        <v>15080</v>
      </c>
      <c r="Q16" s="2" t="s">
        <v>160</v>
      </c>
      <c r="R16" s="3" t="str">
        <f t="shared" si="2"/>
        <v>EMI (4 yrs)</v>
      </c>
      <c r="S16" s="2" t="str">
        <f t="shared" si="11"/>
        <v>4</v>
      </c>
      <c r="T16" s="2">
        <f t="shared" si="3"/>
        <v>48</v>
      </c>
      <c r="U16" s="1">
        <f>IF($Q16="EMI",VLOOKUP($F16,[2]vehicle_details!$A$2:$H$21,8,FALSE),"NO EMI")</f>
        <v>924000</v>
      </c>
      <c r="V16" s="3">
        <f t="shared" si="4"/>
        <v>2021</v>
      </c>
      <c r="W16" s="1">
        <f t="shared" si="5"/>
        <v>-23657.522890759326</v>
      </c>
      <c r="X16" s="2">
        <f>VLOOKUP($F16,[2]vehicle_details!$A$2:$C$21,3,FALSE)</f>
        <v>4.5</v>
      </c>
      <c r="Y16" s="2">
        <v>13000</v>
      </c>
      <c r="Z16" s="2">
        <f t="shared" si="6"/>
        <v>2</v>
      </c>
      <c r="AA16" s="1">
        <f t="shared" si="7"/>
        <v>23800</v>
      </c>
      <c r="AB16" s="1">
        <f t="shared" si="8"/>
        <v>36800</v>
      </c>
      <c r="AC16" s="1"/>
      <c r="AD16" s="1">
        <f t="shared" si="9"/>
        <v>55194.665747902181</v>
      </c>
      <c r="AE16" s="1">
        <f t="shared" si="10"/>
        <v>91994.665747902181</v>
      </c>
      <c r="AK16" s="24" t="s">
        <v>84</v>
      </c>
      <c r="AL16">
        <v>56438.521816023458</v>
      </c>
    </row>
    <row r="17" spans="1:38" ht="15.75" customHeight="1" x14ac:dyDescent="0.3">
      <c r="A17" s="2">
        <v>1318</v>
      </c>
      <c r="B17" s="2" t="s">
        <v>89</v>
      </c>
      <c r="C17" s="2">
        <v>116</v>
      </c>
      <c r="D17" s="2" t="s">
        <v>88</v>
      </c>
      <c r="E17" s="4">
        <v>43297</v>
      </c>
      <c r="F17" s="2">
        <v>71231</v>
      </c>
      <c r="G17" s="2" t="s">
        <v>10</v>
      </c>
      <c r="H17" s="2">
        <v>2010</v>
      </c>
      <c r="I17" s="2" t="str">
        <f>VLOOKUP($C17,[1]location!$A$2:$D$29,2,FALSE)</f>
        <v>Vadodara</v>
      </c>
      <c r="J17" s="2" t="str">
        <f>VLOOKUP($C18,[1]location!$A$2:$D$29,3,FALSE)</f>
        <v>AMD</v>
      </c>
      <c r="K17" s="2" t="str">
        <f>VLOOKUP($C18,[1]location!$A$2:$D$29,4,FALSE)</f>
        <v>Ahmedabad</v>
      </c>
      <c r="L17" s="2" t="str">
        <f>VLOOKUP($F17,[2]vehicle_details!$A$2:$B$21,2,FALSE)</f>
        <v>Tata Ace</v>
      </c>
      <c r="M17" s="3">
        <f>VLOOKUP($L17,[3]vehicle_mileage!$A$2:$C$21,3,FALSE)</f>
        <v>14</v>
      </c>
      <c r="N17" s="3">
        <f t="shared" si="0"/>
        <v>114.28571428571429</v>
      </c>
      <c r="O17" s="1">
        <f t="shared" si="1"/>
        <v>8228.5714285714294</v>
      </c>
      <c r="P17" s="1">
        <f>VLOOKUP($L17,[4]maintenance!$A$1:$F$21,6,FALSE)</f>
        <v>15080</v>
      </c>
      <c r="Q17" s="2" t="s">
        <v>10</v>
      </c>
      <c r="R17" s="3" t="str">
        <f t="shared" si="2"/>
        <v>Owned</v>
      </c>
      <c r="S17" s="2" t="str">
        <f t="shared" si="11"/>
        <v>NO EMI</v>
      </c>
      <c r="T17" s="2" t="str">
        <f t="shared" si="3"/>
        <v>NO EMI</v>
      </c>
      <c r="U17" s="1" t="str">
        <f>IF($Q17="EMI",VLOOKUP($F17,[2]vehicle_details!$A$2:$H$21,8,FALSE),"NO EMI")</f>
        <v>NO EMI</v>
      </c>
      <c r="V17" s="3" t="str">
        <f t="shared" si="4"/>
        <v>NO EMI</v>
      </c>
      <c r="W17" s="1">
        <f t="shared" si="5"/>
        <v>0</v>
      </c>
      <c r="X17" s="2">
        <f>VLOOKUP($F17,[2]vehicle_details!$A$2:$C$21,3,FALSE)</f>
        <v>0.75</v>
      </c>
      <c r="Y17" s="2">
        <v>13000</v>
      </c>
      <c r="Z17" s="2">
        <f t="shared" si="6"/>
        <v>1</v>
      </c>
      <c r="AA17" s="1">
        <f t="shared" si="7"/>
        <v>11900</v>
      </c>
      <c r="AB17" s="1">
        <f t="shared" si="8"/>
        <v>24900</v>
      </c>
      <c r="AC17" s="1"/>
      <c r="AD17" s="1">
        <f t="shared" si="9"/>
        <v>23308.571428571428</v>
      </c>
      <c r="AE17" s="1">
        <f t="shared" si="10"/>
        <v>48208.571428571428</v>
      </c>
      <c r="AK17" s="24" t="s">
        <v>82</v>
      </c>
      <c r="AL17">
        <v>56438.521816023458</v>
      </c>
    </row>
    <row r="18" spans="1:38" ht="15.75" customHeight="1" x14ac:dyDescent="0.3">
      <c r="A18" s="2">
        <v>1057</v>
      </c>
      <c r="B18" s="2" t="s">
        <v>87</v>
      </c>
      <c r="C18" s="2">
        <v>119</v>
      </c>
      <c r="D18" s="2" t="s">
        <v>86</v>
      </c>
      <c r="E18" s="4">
        <v>42836</v>
      </c>
      <c r="F18" s="2">
        <v>71236</v>
      </c>
      <c r="G18" s="2" t="s">
        <v>3</v>
      </c>
      <c r="H18" s="2">
        <v>2018</v>
      </c>
      <c r="I18" s="2" t="str">
        <f>VLOOKUP($C18,[1]location!$A$2:$D$29,2,FALSE)</f>
        <v>Ahmmedabad City</v>
      </c>
      <c r="J18" s="2" t="str">
        <f>VLOOKUP($C19,[1]location!$A$2:$D$29,3,FALSE)</f>
        <v>AMD</v>
      </c>
      <c r="K18" s="2" t="str">
        <f>VLOOKUP($C19,[1]location!$A$2:$D$29,4,FALSE)</f>
        <v>Ahmedabad</v>
      </c>
      <c r="L18" s="2" t="str">
        <f>VLOOKUP($F18,[2]vehicle_details!$A$2:$B$21,2,FALSE)</f>
        <v>Eicher 19</v>
      </c>
      <c r="M18" s="3">
        <f>VLOOKUP($L18,[3]vehicle_mileage!$A$2:$C$21,3,FALSE)</f>
        <v>7</v>
      </c>
      <c r="N18" s="3">
        <f t="shared" si="0"/>
        <v>228.57142857142858</v>
      </c>
      <c r="O18" s="1">
        <f t="shared" si="1"/>
        <v>16457.142857142859</v>
      </c>
      <c r="P18" s="1">
        <f>VLOOKUP($L18,[4]maintenance!$A$1:$F$21,6,FALSE)</f>
        <v>15080</v>
      </c>
      <c r="Q18" s="2" t="s">
        <v>160</v>
      </c>
      <c r="R18" s="3" t="str">
        <f t="shared" si="2"/>
        <v>EMI (4 yrs)</v>
      </c>
      <c r="S18" s="2" t="str">
        <f t="shared" si="11"/>
        <v>4</v>
      </c>
      <c r="T18" s="2">
        <f t="shared" si="3"/>
        <v>48</v>
      </c>
      <c r="U18" s="1">
        <f>IF($Q18="EMI",VLOOKUP($F18,[2]vehicle_details!$A$2:$H$21,8,FALSE),"NO EMI")</f>
        <v>924000</v>
      </c>
      <c r="V18" s="3">
        <f t="shared" si="4"/>
        <v>2022</v>
      </c>
      <c r="W18" s="1">
        <f t="shared" si="5"/>
        <v>-23657.522890759326</v>
      </c>
      <c r="X18" s="2">
        <f>VLOOKUP($F18,[2]vehicle_details!$A$2:$C$21,3,FALSE)</f>
        <v>6.5</v>
      </c>
      <c r="Y18" s="2">
        <v>13000</v>
      </c>
      <c r="Z18" s="2">
        <f t="shared" si="6"/>
        <v>2</v>
      </c>
      <c r="AA18" s="1">
        <f t="shared" si="7"/>
        <v>23800</v>
      </c>
      <c r="AB18" s="1">
        <f t="shared" si="8"/>
        <v>36800</v>
      </c>
      <c r="AC18" s="1"/>
      <c r="AD18" s="1">
        <f t="shared" si="9"/>
        <v>55194.665747902181</v>
      </c>
      <c r="AE18" s="1">
        <f t="shared" si="10"/>
        <v>91994.665747902181</v>
      </c>
      <c r="AK18" s="24" t="s">
        <v>80</v>
      </c>
      <c r="AL18">
        <v>47660</v>
      </c>
    </row>
    <row r="19" spans="1:38" ht="15.75" customHeight="1" x14ac:dyDescent="0.3">
      <c r="A19" s="2">
        <v>1057</v>
      </c>
      <c r="B19" s="2" t="s">
        <v>87</v>
      </c>
      <c r="C19" s="2">
        <v>119</v>
      </c>
      <c r="D19" s="2" t="s">
        <v>86</v>
      </c>
      <c r="E19" s="4">
        <v>42836</v>
      </c>
      <c r="F19" s="2">
        <v>71234</v>
      </c>
      <c r="G19" s="2" t="s">
        <v>3</v>
      </c>
      <c r="H19" s="2">
        <v>2018</v>
      </c>
      <c r="I19" s="2" t="str">
        <f>VLOOKUP($C19,[1]location!$A$2:$D$29,2,FALSE)</f>
        <v>Ahmmedabad City</v>
      </c>
      <c r="J19" s="2" t="str">
        <f>VLOOKUP($C20,[1]location!$A$2:$D$29,3,FALSE)</f>
        <v>AMD</v>
      </c>
      <c r="K19" s="2" t="str">
        <f>VLOOKUP($C20,[1]location!$A$2:$D$29,4,FALSE)</f>
        <v>Ahmedabad</v>
      </c>
      <c r="L19" s="2" t="str">
        <f>VLOOKUP($F19,[2]vehicle_details!$A$2:$B$21,2,FALSE)</f>
        <v>Eicher 14</v>
      </c>
      <c r="M19" s="3">
        <f>VLOOKUP($L19,[3]vehicle_mileage!$A$2:$C$21,3,FALSE)</f>
        <v>8</v>
      </c>
      <c r="N19" s="3">
        <f t="shared" si="0"/>
        <v>200</v>
      </c>
      <c r="O19" s="1">
        <f t="shared" si="1"/>
        <v>14400</v>
      </c>
      <c r="P19" s="1">
        <f>VLOOKUP($L19,[4]maintenance!$A$1:$F$21,6,FALSE)</f>
        <v>15080</v>
      </c>
      <c r="Q19" s="2" t="s">
        <v>160</v>
      </c>
      <c r="R19" s="3" t="str">
        <f t="shared" si="2"/>
        <v>EMI (4 yrs)</v>
      </c>
      <c r="S19" s="2" t="str">
        <f t="shared" si="11"/>
        <v>4</v>
      </c>
      <c r="T19" s="2">
        <f t="shared" si="3"/>
        <v>48</v>
      </c>
      <c r="U19" s="1">
        <f>IF($Q19="EMI",VLOOKUP($F19,[2]vehicle_details!$A$2:$H$21,8,FALSE),"NO EMI")</f>
        <v>603200</v>
      </c>
      <c r="V19" s="3">
        <f t="shared" si="4"/>
        <v>2022</v>
      </c>
      <c r="W19" s="1">
        <f t="shared" si="5"/>
        <v>-15443.958666348513</v>
      </c>
      <c r="X19" s="2">
        <f>VLOOKUP($F19,[2]vehicle_details!$A$2:$C$21,3,FALSE)</f>
        <v>2.5</v>
      </c>
      <c r="Y19" s="2">
        <v>13000</v>
      </c>
      <c r="Z19" s="2">
        <f t="shared" si="6"/>
        <v>2</v>
      </c>
      <c r="AA19" s="1">
        <f t="shared" si="7"/>
        <v>23800</v>
      </c>
      <c r="AB19" s="1">
        <f t="shared" si="8"/>
        <v>36800</v>
      </c>
      <c r="AC19" s="1"/>
      <c r="AD19" s="1">
        <f t="shared" si="9"/>
        <v>44923.95866634851</v>
      </c>
      <c r="AE19" s="1">
        <f t="shared" si="10"/>
        <v>81723.95866634851</v>
      </c>
      <c r="AK19" s="24" t="s">
        <v>78</v>
      </c>
      <c r="AL19">
        <v>64982.993258745468</v>
      </c>
    </row>
    <row r="20" spans="1:38" ht="15.75" customHeight="1" x14ac:dyDescent="0.3">
      <c r="A20" s="2">
        <v>1275</v>
      </c>
      <c r="B20" s="2" t="s">
        <v>85</v>
      </c>
      <c r="C20" s="2">
        <v>120</v>
      </c>
      <c r="D20" s="2" t="s">
        <v>84</v>
      </c>
      <c r="E20" s="4">
        <v>43265</v>
      </c>
      <c r="F20" s="2">
        <v>71231</v>
      </c>
      <c r="G20" s="2" t="s">
        <v>3</v>
      </c>
      <c r="H20" s="2">
        <v>2014</v>
      </c>
      <c r="I20" s="2" t="str">
        <f>VLOOKUP($C20,[1]location!$A$2:$D$29,2,FALSE)</f>
        <v>Sanand</v>
      </c>
      <c r="J20" s="2" t="str">
        <f>VLOOKUP($C21,[1]location!$A$2:$D$29,3,FALSE)</f>
        <v>AMD</v>
      </c>
      <c r="K20" s="2" t="str">
        <f>VLOOKUP($C21,[1]location!$A$2:$D$29,4,FALSE)</f>
        <v>Ahmedabad</v>
      </c>
      <c r="L20" s="2" t="str">
        <f>VLOOKUP($F20,[2]vehicle_details!$A$2:$B$21,2,FALSE)</f>
        <v>Tata Ace</v>
      </c>
      <c r="M20" s="3">
        <f>VLOOKUP($L20,[3]vehicle_mileage!$A$2:$C$21,3,FALSE)</f>
        <v>14</v>
      </c>
      <c r="N20" s="3">
        <f t="shared" si="0"/>
        <v>114.28571428571429</v>
      </c>
      <c r="O20" s="1">
        <f t="shared" si="1"/>
        <v>8228.5714285714294</v>
      </c>
      <c r="P20" s="1">
        <f>VLOOKUP($L20,[4]maintenance!$A$1:$F$21,6,FALSE)</f>
        <v>15080</v>
      </c>
      <c r="Q20" s="2" t="s">
        <v>160</v>
      </c>
      <c r="R20" s="3" t="str">
        <f t="shared" si="2"/>
        <v>EMI (4 yrs)</v>
      </c>
      <c r="S20" s="2" t="str">
        <f t="shared" si="11"/>
        <v>4</v>
      </c>
      <c r="T20" s="2">
        <f t="shared" si="3"/>
        <v>48</v>
      </c>
      <c r="U20" s="1">
        <f>IF($Q20="EMI",VLOOKUP($F20,[2]vehicle_details!$A$2:$H$21,8,FALSE),"NO EMI")</f>
        <v>321440</v>
      </c>
      <c r="V20" s="3">
        <f t="shared" si="4"/>
        <v>2018</v>
      </c>
      <c r="W20" s="1">
        <f t="shared" si="5"/>
        <v>-8229.9503874520324</v>
      </c>
      <c r="X20" s="2">
        <f>VLOOKUP($F20,[2]vehicle_details!$A$2:$C$21,3,FALSE)</f>
        <v>0.75</v>
      </c>
      <c r="Y20" s="2">
        <v>13000</v>
      </c>
      <c r="Z20" s="2">
        <f t="shared" si="6"/>
        <v>1</v>
      </c>
      <c r="AA20" s="1">
        <f t="shared" si="7"/>
        <v>11900</v>
      </c>
      <c r="AB20" s="1">
        <f t="shared" si="8"/>
        <v>24900</v>
      </c>
      <c r="AC20" s="1"/>
      <c r="AD20" s="1">
        <f t="shared" si="9"/>
        <v>31538.521816023458</v>
      </c>
      <c r="AE20" s="1">
        <f t="shared" si="10"/>
        <v>56438.521816023458</v>
      </c>
      <c r="AK20" s="24" t="s">
        <v>76</v>
      </c>
      <c r="AL20">
        <v>49580</v>
      </c>
    </row>
    <row r="21" spans="1:38" ht="15.75" customHeight="1" x14ac:dyDescent="0.3">
      <c r="A21" s="2">
        <v>1339</v>
      </c>
      <c r="B21" s="2" t="s">
        <v>83</v>
      </c>
      <c r="C21" s="2">
        <v>112</v>
      </c>
      <c r="D21" s="2" t="s">
        <v>82</v>
      </c>
      <c r="E21" s="4">
        <v>43325</v>
      </c>
      <c r="F21" s="2">
        <v>71231</v>
      </c>
      <c r="G21" s="2" t="s">
        <v>3</v>
      </c>
      <c r="H21" s="2">
        <v>2018</v>
      </c>
      <c r="I21" s="2" t="str">
        <f>VLOOKUP($C21,[1]location!$A$2:$D$29,2,FALSE)</f>
        <v>Vapi</v>
      </c>
      <c r="J21" s="2" t="str">
        <f>VLOOKUP($C22,[1]location!$A$2:$D$29,3,FALSE)</f>
        <v>AMD</v>
      </c>
      <c r="K21" s="2" t="str">
        <f>VLOOKUP($C22,[1]location!$A$2:$D$29,4,FALSE)</f>
        <v>Ahmedabad</v>
      </c>
      <c r="L21" s="2" t="str">
        <f>VLOOKUP($F21,[2]vehicle_details!$A$2:$B$21,2,FALSE)</f>
        <v>Tata Ace</v>
      </c>
      <c r="M21" s="3">
        <f>VLOOKUP($L21,[3]vehicle_mileage!$A$2:$C$21,3,FALSE)</f>
        <v>14</v>
      </c>
      <c r="N21" s="3">
        <f t="shared" si="0"/>
        <v>114.28571428571429</v>
      </c>
      <c r="O21" s="1">
        <f t="shared" si="1"/>
        <v>8228.5714285714294</v>
      </c>
      <c r="P21" s="1">
        <f>VLOOKUP($L21,[4]maintenance!$A$1:$F$21,6,FALSE)</f>
        <v>15080</v>
      </c>
      <c r="Q21" s="2" t="s">
        <v>160</v>
      </c>
      <c r="R21" s="3" t="str">
        <f t="shared" si="2"/>
        <v>EMI (4 yrs)</v>
      </c>
      <c r="S21" s="2" t="str">
        <f t="shared" si="11"/>
        <v>4</v>
      </c>
      <c r="T21" s="2">
        <f t="shared" si="3"/>
        <v>48</v>
      </c>
      <c r="U21" s="1">
        <f>IF($Q21="EMI",VLOOKUP($F21,[2]vehicle_details!$A$2:$H$21,8,FALSE),"NO EMI")</f>
        <v>321440</v>
      </c>
      <c r="V21" s="3">
        <f t="shared" si="4"/>
        <v>2022</v>
      </c>
      <c r="W21" s="1">
        <f t="shared" si="5"/>
        <v>-8229.9503874520324</v>
      </c>
      <c r="X21" s="2">
        <f>VLOOKUP($F21,[2]vehicle_details!$A$2:$C$21,3,FALSE)</f>
        <v>0.75</v>
      </c>
      <c r="Y21" s="2">
        <v>13000</v>
      </c>
      <c r="Z21" s="2">
        <f t="shared" si="6"/>
        <v>1</v>
      </c>
      <c r="AA21" s="1">
        <f t="shared" si="7"/>
        <v>11900</v>
      </c>
      <c r="AB21" s="1">
        <f t="shared" si="8"/>
        <v>24900</v>
      </c>
      <c r="AC21" s="1"/>
      <c r="AD21" s="1">
        <f t="shared" si="9"/>
        <v>31538.521816023458</v>
      </c>
      <c r="AE21" s="1">
        <f t="shared" si="10"/>
        <v>56438.521816023458</v>
      </c>
      <c r="AK21" s="24" t="s">
        <v>74</v>
      </c>
      <c r="AL21">
        <v>68337.142857142855</v>
      </c>
    </row>
    <row r="22" spans="1:38" ht="15.75" customHeight="1" x14ac:dyDescent="0.3">
      <c r="A22" s="2">
        <v>1334</v>
      </c>
      <c r="B22" s="2" t="s">
        <v>81</v>
      </c>
      <c r="C22" s="2">
        <v>121</v>
      </c>
      <c r="D22" s="2" t="s">
        <v>80</v>
      </c>
      <c r="E22" s="4">
        <v>43323</v>
      </c>
      <c r="F22" s="2">
        <v>71246</v>
      </c>
      <c r="G22" s="2" t="s">
        <v>10</v>
      </c>
      <c r="H22" s="2">
        <v>2012</v>
      </c>
      <c r="I22" s="2" t="str">
        <f>VLOOKUP($C22,[1]location!$A$2:$D$29,2,FALSE)</f>
        <v>Rajkot</v>
      </c>
      <c r="J22" s="2" t="str">
        <f>VLOOKUP($C23,[1]location!$A$2:$D$29,3,FALSE)</f>
        <v>AMD</v>
      </c>
      <c r="K22" s="2" t="str">
        <f>VLOOKUP($C23,[1]location!$A$2:$D$29,4,FALSE)</f>
        <v>Ahmedabad</v>
      </c>
      <c r="L22" s="2" t="str">
        <f>VLOOKUP($F22,[2]vehicle_details!$A$2:$B$21,2,FALSE)</f>
        <v>Super ace</v>
      </c>
      <c r="M22" s="3">
        <f>VLOOKUP($L22,[3]vehicle_mileage!$A$2:$C$21,3,FALSE)</f>
        <v>15</v>
      </c>
      <c r="N22" s="3">
        <f t="shared" si="0"/>
        <v>106.66666666666667</v>
      </c>
      <c r="O22" s="1">
        <f t="shared" si="1"/>
        <v>7680</v>
      </c>
      <c r="P22" s="1">
        <f>VLOOKUP($L22,[4]maintenance!$A$1:$F$21,6,FALSE)</f>
        <v>15080</v>
      </c>
      <c r="Q22" s="2" t="s">
        <v>10</v>
      </c>
      <c r="R22" s="3" t="str">
        <f t="shared" si="2"/>
        <v>Owned</v>
      </c>
      <c r="S22" s="2" t="str">
        <f t="shared" si="11"/>
        <v>NO EMI</v>
      </c>
      <c r="T22" s="2" t="str">
        <f t="shared" si="3"/>
        <v>NO EMI</v>
      </c>
      <c r="U22" s="1" t="str">
        <f>IF($Q22="EMI",VLOOKUP($F22,[2]vehicle_details!$A$2:$H$21,8,FALSE),"NO EMI")</f>
        <v>NO EMI</v>
      </c>
      <c r="V22" s="3" t="str">
        <f t="shared" si="4"/>
        <v>NO EMI</v>
      </c>
      <c r="W22" s="1">
        <f t="shared" si="5"/>
        <v>0</v>
      </c>
      <c r="X22" s="2">
        <f>VLOOKUP($F22,[2]vehicle_details!$A$2:$C$21,3,FALSE)</f>
        <v>1.2</v>
      </c>
      <c r="Y22" s="2">
        <v>13000</v>
      </c>
      <c r="Z22" s="2">
        <f t="shared" si="6"/>
        <v>1</v>
      </c>
      <c r="AA22" s="1">
        <f t="shared" si="7"/>
        <v>11900</v>
      </c>
      <c r="AB22" s="1">
        <f t="shared" si="8"/>
        <v>24900</v>
      </c>
      <c r="AC22" s="1"/>
      <c r="AD22" s="1">
        <f t="shared" si="9"/>
        <v>22760</v>
      </c>
      <c r="AE22" s="1">
        <f t="shared" si="10"/>
        <v>47660</v>
      </c>
      <c r="AK22" s="24" t="s">
        <v>72</v>
      </c>
      <c r="AL22">
        <v>91994.665747902181</v>
      </c>
    </row>
    <row r="23" spans="1:38" ht="15.75" customHeight="1" x14ac:dyDescent="0.3">
      <c r="A23" s="2">
        <v>1377</v>
      </c>
      <c r="B23" s="2" t="s">
        <v>79</v>
      </c>
      <c r="C23" s="2">
        <v>114</v>
      </c>
      <c r="D23" s="2" t="s">
        <v>78</v>
      </c>
      <c r="E23" s="4">
        <v>43332</v>
      </c>
      <c r="F23" s="2">
        <v>71243</v>
      </c>
      <c r="G23" s="2" t="s">
        <v>3</v>
      </c>
      <c r="H23" s="2">
        <v>2014</v>
      </c>
      <c r="I23" s="2" t="str">
        <f>VLOOKUP($C23,[1]location!$A$2:$D$29,2,FALSE)</f>
        <v>Gandhi Nager</v>
      </c>
      <c r="J23" s="2" t="str">
        <f>VLOOKUP($C24,[1]location!$A$2:$D$29,3,FALSE)</f>
        <v>AMD</v>
      </c>
      <c r="K23" s="2" t="str">
        <f>VLOOKUP($C24,[1]location!$A$2:$D$29,4,FALSE)</f>
        <v>Ahmedabad</v>
      </c>
      <c r="L23" s="2" t="str">
        <f>VLOOKUP($F23,[2]vehicle_details!$A$2:$B$21,2,FALSE)</f>
        <v>Mahindra</v>
      </c>
      <c r="M23" s="3">
        <f>VLOOKUP($L23,[3]vehicle_mileage!$A$2:$C$21,3,FALSE)</f>
        <v>12</v>
      </c>
      <c r="N23" s="3">
        <f t="shared" si="0"/>
        <v>133.33333333333334</v>
      </c>
      <c r="O23" s="1">
        <f t="shared" si="1"/>
        <v>9600</v>
      </c>
      <c r="P23" s="1">
        <f>VLOOKUP($L23,[4]maintenance!$A$1:$F$21,6,FALSE)</f>
        <v>15080</v>
      </c>
      <c r="Q23" s="2" t="s">
        <v>160</v>
      </c>
      <c r="R23" s="3" t="str">
        <f t="shared" si="2"/>
        <v>EMI (4 yrs)</v>
      </c>
      <c r="S23" s="2" t="str">
        <f t="shared" si="11"/>
        <v>4</v>
      </c>
      <c r="T23" s="2">
        <f t="shared" si="3"/>
        <v>48</v>
      </c>
      <c r="U23" s="1">
        <f>IF($Q23="EMI",VLOOKUP($F23,[2]vehicle_details!$A$2:$H$21,8,FALSE),"NO EMI")</f>
        <v>601600</v>
      </c>
      <c r="V23" s="3">
        <f t="shared" si="4"/>
        <v>2018</v>
      </c>
      <c r="W23" s="1">
        <f t="shared" si="5"/>
        <v>-15402.993258745464</v>
      </c>
      <c r="X23" s="2">
        <f>VLOOKUP($F23,[2]vehicle_details!$A$2:$C$21,3,FALSE)</f>
        <v>1.5</v>
      </c>
      <c r="Y23" s="2">
        <v>13000</v>
      </c>
      <c r="Z23" s="2">
        <f t="shared" si="6"/>
        <v>1</v>
      </c>
      <c r="AA23" s="1">
        <f t="shared" si="7"/>
        <v>11900</v>
      </c>
      <c r="AB23" s="1">
        <f t="shared" si="8"/>
        <v>24900</v>
      </c>
      <c r="AC23" s="1"/>
      <c r="AD23" s="1">
        <f t="shared" si="9"/>
        <v>40082.993258745468</v>
      </c>
      <c r="AE23" s="1">
        <f t="shared" si="10"/>
        <v>64982.993258745468</v>
      </c>
      <c r="AK23" s="24" t="s">
        <v>70</v>
      </c>
      <c r="AL23">
        <v>178141.10152349135</v>
      </c>
    </row>
    <row r="24" spans="1:38" ht="15.75" customHeight="1" x14ac:dyDescent="0.3">
      <c r="A24" s="2">
        <v>1209</v>
      </c>
      <c r="B24" s="2" t="s">
        <v>77</v>
      </c>
      <c r="C24" s="2">
        <v>122</v>
      </c>
      <c r="D24" s="2" t="s">
        <v>76</v>
      </c>
      <c r="E24" s="4">
        <v>43207</v>
      </c>
      <c r="F24" s="2">
        <v>71243</v>
      </c>
      <c r="G24" s="2" t="s">
        <v>10</v>
      </c>
      <c r="H24" s="2">
        <v>2012</v>
      </c>
      <c r="I24" s="2" t="str">
        <f>VLOOKUP($C24,[1]location!$A$2:$D$29,2,FALSE)</f>
        <v>Bhavnager</v>
      </c>
      <c r="J24" s="2" t="str">
        <f>VLOOKUP($C25,[1]location!$A$2:$D$29,3,FALSE)</f>
        <v>AMD</v>
      </c>
      <c r="K24" s="2" t="str">
        <f>VLOOKUP($C25,[1]location!$A$2:$D$29,4,FALSE)</f>
        <v>Ahmedabad</v>
      </c>
      <c r="L24" s="2" t="str">
        <f>VLOOKUP($F24,[2]vehicle_details!$A$2:$B$21,2,FALSE)</f>
        <v>Mahindra</v>
      </c>
      <c r="M24" s="3">
        <f>VLOOKUP($L24,[3]vehicle_mileage!$A$2:$C$21,3,FALSE)</f>
        <v>12</v>
      </c>
      <c r="N24" s="3">
        <f t="shared" si="0"/>
        <v>133.33333333333334</v>
      </c>
      <c r="O24" s="1">
        <f t="shared" si="1"/>
        <v>9600</v>
      </c>
      <c r="P24" s="1">
        <f>VLOOKUP($L24,[4]maintenance!$A$1:$F$21,6,FALSE)</f>
        <v>15080</v>
      </c>
      <c r="Q24" s="2" t="s">
        <v>10</v>
      </c>
      <c r="R24" s="3" t="str">
        <f t="shared" si="2"/>
        <v>Owned</v>
      </c>
      <c r="S24" s="2" t="str">
        <f t="shared" si="11"/>
        <v>NO EMI</v>
      </c>
      <c r="T24" s="2" t="str">
        <f t="shared" si="3"/>
        <v>NO EMI</v>
      </c>
      <c r="U24" s="1" t="str">
        <f>IF($Q24="EMI",VLOOKUP($F24,[2]vehicle_details!$A$2:$H$21,8,FALSE),"NO EMI")</f>
        <v>NO EMI</v>
      </c>
      <c r="V24" s="3" t="str">
        <f t="shared" si="4"/>
        <v>NO EMI</v>
      </c>
      <c r="W24" s="1">
        <f t="shared" si="5"/>
        <v>0</v>
      </c>
      <c r="X24" s="2">
        <f>VLOOKUP($F24,[2]vehicle_details!$A$2:$C$21,3,FALSE)</f>
        <v>1.5</v>
      </c>
      <c r="Y24" s="2">
        <v>13000</v>
      </c>
      <c r="Z24" s="2">
        <f t="shared" si="6"/>
        <v>1</v>
      </c>
      <c r="AA24" s="1">
        <f t="shared" si="7"/>
        <v>11900</v>
      </c>
      <c r="AB24" s="1">
        <f t="shared" si="8"/>
        <v>24900</v>
      </c>
      <c r="AC24" s="1"/>
      <c r="AD24" s="1">
        <f t="shared" si="9"/>
        <v>24680</v>
      </c>
      <c r="AE24" s="1">
        <f t="shared" si="10"/>
        <v>49580</v>
      </c>
      <c r="AK24" s="24" t="s">
        <v>68</v>
      </c>
      <c r="AL24">
        <v>49580</v>
      </c>
    </row>
    <row r="25" spans="1:38" ht="15.75" customHeight="1" x14ac:dyDescent="0.3">
      <c r="A25" s="2">
        <v>1143</v>
      </c>
      <c r="B25" s="2" t="s">
        <v>75</v>
      </c>
      <c r="C25" s="2">
        <v>113</v>
      </c>
      <c r="D25" s="2" t="s">
        <v>74</v>
      </c>
      <c r="E25" s="4">
        <v>43101</v>
      </c>
      <c r="F25" s="2">
        <v>71235</v>
      </c>
      <c r="G25" s="2" t="s">
        <v>10</v>
      </c>
      <c r="H25" s="2">
        <v>2002</v>
      </c>
      <c r="I25" s="2" t="str">
        <f>VLOOKUP($C25,[1]location!$A$2:$D$29,2,FALSE)</f>
        <v>Ahmedabad Branch</v>
      </c>
      <c r="J25" s="2" t="str">
        <f>VLOOKUP($C26,[1]location!$A$2:$D$29,3,FALSE)</f>
        <v>AMD</v>
      </c>
      <c r="K25" s="2" t="str">
        <f>VLOOKUP($C26,[1]location!$A$2:$D$29,4,FALSE)</f>
        <v>Ahmedabad</v>
      </c>
      <c r="L25" s="2" t="str">
        <f>VLOOKUP($F25,[2]vehicle_details!$A$2:$B$21,2,FALSE)</f>
        <v>Eicher 17</v>
      </c>
      <c r="M25" s="3">
        <f>VLOOKUP($L25,[3]vehicle_mileage!$A$2:$C$21,3,FALSE)</f>
        <v>7</v>
      </c>
      <c r="N25" s="3">
        <f t="shared" si="0"/>
        <v>228.57142857142858</v>
      </c>
      <c r="O25" s="1">
        <f t="shared" si="1"/>
        <v>16457.142857142859</v>
      </c>
      <c r="P25" s="1">
        <f>VLOOKUP($L25,[4]maintenance!$A$1:$F$21,6,FALSE)</f>
        <v>15080</v>
      </c>
      <c r="Q25" s="2" t="s">
        <v>10</v>
      </c>
      <c r="R25" s="3" t="str">
        <f t="shared" si="2"/>
        <v>Owned</v>
      </c>
      <c r="S25" s="2" t="str">
        <f t="shared" si="11"/>
        <v>NO EMI</v>
      </c>
      <c r="T25" s="2" t="str">
        <f t="shared" si="3"/>
        <v>NO EMI</v>
      </c>
      <c r="U25" s="1" t="str">
        <f>IF($Q25="EMI",VLOOKUP($F25,[2]vehicle_details!$A$2:$H$21,8,FALSE),"NO EMI")</f>
        <v>NO EMI</v>
      </c>
      <c r="V25" s="3" t="str">
        <f t="shared" si="4"/>
        <v>NO EMI</v>
      </c>
      <c r="W25" s="1">
        <f t="shared" si="5"/>
        <v>0</v>
      </c>
      <c r="X25" s="2">
        <f>VLOOKUP($F25,[2]vehicle_details!$A$2:$C$21,3,FALSE)</f>
        <v>4.5</v>
      </c>
      <c r="Y25" s="2">
        <v>13000</v>
      </c>
      <c r="Z25" s="2">
        <f t="shared" si="6"/>
        <v>2</v>
      </c>
      <c r="AA25" s="1">
        <f t="shared" si="7"/>
        <v>23800</v>
      </c>
      <c r="AB25" s="1">
        <f t="shared" si="8"/>
        <v>36800</v>
      </c>
      <c r="AC25" s="1"/>
      <c r="AD25" s="1">
        <f t="shared" si="9"/>
        <v>31537.142857142859</v>
      </c>
      <c r="AE25" s="1">
        <f t="shared" si="10"/>
        <v>68337.142857142855</v>
      </c>
      <c r="AK25" s="24" t="s">
        <v>66</v>
      </c>
      <c r="AL25">
        <v>200552.72847315401</v>
      </c>
    </row>
    <row r="26" spans="1:38" ht="13.8" x14ac:dyDescent="0.3">
      <c r="A26" s="2">
        <v>1259</v>
      </c>
      <c r="B26" s="2" t="s">
        <v>73</v>
      </c>
      <c r="C26" s="2">
        <v>113</v>
      </c>
      <c r="D26" s="2" t="s">
        <v>72</v>
      </c>
      <c r="E26" s="4">
        <v>43251</v>
      </c>
      <c r="F26" s="2">
        <v>71236</v>
      </c>
      <c r="G26" s="2" t="s">
        <v>3</v>
      </c>
      <c r="H26" s="2">
        <v>2014</v>
      </c>
      <c r="I26" s="2" t="str">
        <f>VLOOKUP($C26,[1]location!$A$2:$D$29,2,FALSE)</f>
        <v>Ahmedabad Branch</v>
      </c>
      <c r="J26" s="2" t="str">
        <f>VLOOKUP($C27,[1]location!$A$2:$D$29,3,FALSE)</f>
        <v>AMD</v>
      </c>
      <c r="K26" s="2" t="str">
        <f>VLOOKUP($C27,[1]location!$A$2:$D$29,4,FALSE)</f>
        <v>Ahmedabad</v>
      </c>
      <c r="L26" s="2" t="str">
        <f>VLOOKUP($F26,[2]vehicle_details!$A$2:$B$21,2,FALSE)</f>
        <v>Eicher 19</v>
      </c>
      <c r="M26" s="3">
        <f>VLOOKUP($L26,[3]vehicle_mileage!$A$2:$C$21,3,FALSE)</f>
        <v>7</v>
      </c>
      <c r="N26" s="3">
        <f t="shared" si="0"/>
        <v>228.57142857142858</v>
      </c>
      <c r="O26" s="1">
        <f t="shared" si="1"/>
        <v>16457.142857142859</v>
      </c>
      <c r="P26" s="1">
        <f>VLOOKUP($L26,[4]maintenance!$A$1:$F$21,6,FALSE)</f>
        <v>15080</v>
      </c>
      <c r="Q26" s="2" t="s">
        <v>160</v>
      </c>
      <c r="R26" s="3" t="str">
        <f t="shared" si="2"/>
        <v>EMI (4 yrs)</v>
      </c>
      <c r="S26" s="2" t="str">
        <f t="shared" si="11"/>
        <v>4</v>
      </c>
      <c r="T26" s="2">
        <f t="shared" si="3"/>
        <v>48</v>
      </c>
      <c r="U26" s="1">
        <f>IF($Q26="EMI",VLOOKUP($F26,[2]vehicle_details!$A$2:$H$21,8,FALSE),"NO EMI")</f>
        <v>924000</v>
      </c>
      <c r="V26" s="3">
        <f t="shared" si="4"/>
        <v>2018</v>
      </c>
      <c r="W26" s="1">
        <f t="shared" si="5"/>
        <v>-23657.522890759326</v>
      </c>
      <c r="X26" s="2">
        <f>VLOOKUP($F26,[2]vehicle_details!$A$2:$C$21,3,FALSE)</f>
        <v>6.5</v>
      </c>
      <c r="Y26" s="2">
        <v>13000</v>
      </c>
      <c r="Z26" s="2">
        <f t="shared" si="6"/>
        <v>2</v>
      </c>
      <c r="AA26" s="1">
        <f t="shared" si="7"/>
        <v>23800</v>
      </c>
      <c r="AB26" s="1">
        <f t="shared" si="8"/>
        <v>36800</v>
      </c>
      <c r="AC26" s="1"/>
      <c r="AD26" s="1">
        <f t="shared" si="9"/>
        <v>55194.665747902181</v>
      </c>
      <c r="AE26" s="1">
        <f t="shared" si="10"/>
        <v>91994.665747902181</v>
      </c>
      <c r="AK26" s="24" t="s">
        <v>64</v>
      </c>
      <c r="AL26">
        <v>56438.521816023458</v>
      </c>
    </row>
    <row r="27" spans="1:38" ht="13.8" x14ac:dyDescent="0.3">
      <c r="A27" s="2">
        <v>1022</v>
      </c>
      <c r="B27" s="2" t="s">
        <v>71</v>
      </c>
      <c r="C27" s="2">
        <v>117</v>
      </c>
      <c r="D27" s="2" t="s">
        <v>70</v>
      </c>
      <c r="E27" s="5">
        <v>42667</v>
      </c>
      <c r="F27" s="2">
        <v>71234</v>
      </c>
      <c r="G27" s="2" t="s">
        <v>3</v>
      </c>
      <c r="H27" s="2">
        <v>2015</v>
      </c>
      <c r="I27" s="2" t="str">
        <f>VLOOKUP($C27,[1]location!$A$2:$D$29,2,FALSE)</f>
        <v>Jamnager</v>
      </c>
      <c r="J27" s="2" t="str">
        <f>VLOOKUP($C28,[1]location!$A$2:$D$29,3,FALSE)</f>
        <v>AMD</v>
      </c>
      <c r="K27" s="2" t="str">
        <f>VLOOKUP($C28,[1]location!$A$2:$D$29,4,FALSE)</f>
        <v>Ahmedabad</v>
      </c>
      <c r="L27" s="2" t="str">
        <f>VLOOKUP($F27,[2]vehicle_details!$A$2:$B$21,2,FALSE)</f>
        <v>Eicher 14</v>
      </c>
      <c r="M27" s="3">
        <f>VLOOKUP($L27,[3]vehicle_mileage!$A$2:$C$21,3,FALSE)</f>
        <v>8</v>
      </c>
      <c r="N27" s="3">
        <f t="shared" si="0"/>
        <v>200</v>
      </c>
      <c r="O27" s="1">
        <f t="shared" si="1"/>
        <v>14400</v>
      </c>
      <c r="P27" s="1">
        <f>VLOOKUP($L27,[4]maintenance!$A$1:$F$21,6,FALSE)</f>
        <v>15080</v>
      </c>
      <c r="Q27" s="2" t="s">
        <v>160</v>
      </c>
      <c r="R27" s="3" t="str">
        <f t="shared" si="2"/>
        <v>EMI (4 yrs)</v>
      </c>
      <c r="S27" s="2" t="str">
        <f t="shared" si="11"/>
        <v>4</v>
      </c>
      <c r="T27" s="2">
        <f t="shared" si="3"/>
        <v>48</v>
      </c>
      <c r="U27" s="1">
        <f>IF($Q27="EMI",VLOOKUP($F27,[2]vehicle_details!$A$2:$H$21,8,FALSE),"NO EMI")</f>
        <v>603200</v>
      </c>
      <c r="V27" s="3">
        <f t="shared" si="4"/>
        <v>2019</v>
      </c>
      <c r="W27" s="1">
        <f t="shared" si="5"/>
        <v>-15443.958666348513</v>
      </c>
      <c r="X27" s="2">
        <f>VLOOKUP($F27,[2]vehicle_details!$A$2:$C$21,3,FALSE)</f>
        <v>2.5</v>
      </c>
      <c r="Y27" s="2">
        <v>13000</v>
      </c>
      <c r="Z27" s="2">
        <f t="shared" si="6"/>
        <v>2</v>
      </c>
      <c r="AA27" s="1">
        <f t="shared" si="7"/>
        <v>23800</v>
      </c>
      <c r="AB27" s="1">
        <f t="shared" si="8"/>
        <v>36800</v>
      </c>
      <c r="AC27" s="1"/>
      <c r="AD27" s="1">
        <f t="shared" si="9"/>
        <v>44923.95866634851</v>
      </c>
      <c r="AE27" s="1">
        <f t="shared" si="10"/>
        <v>81723.95866634851</v>
      </c>
      <c r="AK27" s="24" t="s">
        <v>62</v>
      </c>
      <c r="AL27">
        <v>47660</v>
      </c>
    </row>
    <row r="28" spans="1:38" ht="13.8" x14ac:dyDescent="0.3">
      <c r="A28" s="2">
        <v>1022</v>
      </c>
      <c r="B28" s="2" t="s">
        <v>71</v>
      </c>
      <c r="C28" s="2">
        <v>117</v>
      </c>
      <c r="D28" s="2" t="s">
        <v>70</v>
      </c>
      <c r="E28" s="5">
        <v>42667</v>
      </c>
      <c r="F28" s="2">
        <v>71231</v>
      </c>
      <c r="G28" s="2" t="s">
        <v>10</v>
      </c>
      <c r="H28" s="2">
        <v>2011</v>
      </c>
      <c r="I28" s="2" t="str">
        <f>VLOOKUP($C28,[1]location!$A$2:$D$29,2,FALSE)</f>
        <v>Jamnager</v>
      </c>
      <c r="J28" s="2" t="str">
        <f>VLOOKUP($C29,[1]location!$A$2:$D$29,3,FALSE)</f>
        <v>AMD</v>
      </c>
      <c r="K28" s="2" t="str">
        <f>VLOOKUP($C29,[1]location!$A$2:$D$29,4,FALSE)</f>
        <v>Ahmedabad</v>
      </c>
      <c r="L28" s="2" t="str">
        <f>VLOOKUP($F28,[2]vehicle_details!$A$2:$B$21,2,FALSE)</f>
        <v>Tata Ace</v>
      </c>
      <c r="M28" s="3">
        <f>VLOOKUP($L28,[3]vehicle_mileage!$A$2:$C$21,3,FALSE)</f>
        <v>14</v>
      </c>
      <c r="N28" s="3">
        <f t="shared" si="0"/>
        <v>114.28571428571429</v>
      </c>
      <c r="O28" s="1">
        <f t="shared" si="1"/>
        <v>8228.5714285714294</v>
      </c>
      <c r="P28" s="1">
        <f>VLOOKUP($L28,[4]maintenance!$A$1:$F$21,6,FALSE)</f>
        <v>15080</v>
      </c>
      <c r="Q28" s="2" t="s">
        <v>10</v>
      </c>
      <c r="R28" s="3" t="str">
        <f t="shared" si="2"/>
        <v>Owned</v>
      </c>
      <c r="S28" s="2" t="str">
        <f t="shared" si="11"/>
        <v>NO EMI</v>
      </c>
      <c r="T28" s="2" t="str">
        <f t="shared" si="3"/>
        <v>NO EMI</v>
      </c>
      <c r="U28" s="1" t="str">
        <f>IF($Q28="EMI",VLOOKUP($F28,[2]vehicle_details!$A$2:$H$21,8,FALSE),"NO EMI")</f>
        <v>NO EMI</v>
      </c>
      <c r="V28" s="3" t="str">
        <f t="shared" si="4"/>
        <v>NO EMI</v>
      </c>
      <c r="W28" s="1">
        <f t="shared" si="5"/>
        <v>0</v>
      </c>
      <c r="X28" s="2">
        <f>VLOOKUP($F28,[2]vehicle_details!$A$2:$C$21,3,FALSE)</f>
        <v>0.75</v>
      </c>
      <c r="Y28" s="2">
        <v>13000</v>
      </c>
      <c r="Z28" s="2">
        <f t="shared" si="6"/>
        <v>1</v>
      </c>
      <c r="AA28" s="1">
        <f t="shared" si="7"/>
        <v>11900</v>
      </c>
      <c r="AB28" s="1">
        <f t="shared" si="8"/>
        <v>24900</v>
      </c>
      <c r="AC28" s="1"/>
      <c r="AD28" s="1">
        <f t="shared" si="9"/>
        <v>23308.571428571428</v>
      </c>
      <c r="AE28" s="1">
        <f t="shared" si="10"/>
        <v>48208.571428571428</v>
      </c>
      <c r="AK28" s="24" t="s">
        <v>60</v>
      </c>
      <c r="AL28">
        <v>59862.317308364662</v>
      </c>
    </row>
    <row r="29" spans="1:38" ht="13.8" x14ac:dyDescent="0.3">
      <c r="A29" s="2">
        <v>1022</v>
      </c>
      <c r="B29" s="2" t="s">
        <v>71</v>
      </c>
      <c r="C29" s="2">
        <v>117</v>
      </c>
      <c r="D29" s="2" t="s">
        <v>70</v>
      </c>
      <c r="E29" s="5">
        <v>42667</v>
      </c>
      <c r="F29" s="2">
        <v>71231</v>
      </c>
      <c r="G29" s="2" t="s">
        <v>10</v>
      </c>
      <c r="H29" s="2">
        <v>2012</v>
      </c>
      <c r="I29" s="2" t="str">
        <f>VLOOKUP($C29,[1]location!$A$2:$D$29,2,FALSE)</f>
        <v>Jamnager</v>
      </c>
      <c r="J29" s="2" t="str">
        <f>VLOOKUP($C30,[1]location!$A$2:$D$29,3,FALSE)</f>
        <v>AMD</v>
      </c>
      <c r="K29" s="2" t="str">
        <f>VLOOKUP($C30,[1]location!$A$2:$D$29,4,FALSE)</f>
        <v>Ahmedabad</v>
      </c>
      <c r="L29" s="2" t="str">
        <f>VLOOKUP($F29,[2]vehicle_details!$A$2:$B$21,2,FALSE)</f>
        <v>Tata Ace</v>
      </c>
      <c r="M29" s="3">
        <f>VLOOKUP($L29,[3]vehicle_mileage!$A$2:$C$21,3,FALSE)</f>
        <v>14</v>
      </c>
      <c r="N29" s="3">
        <f t="shared" si="0"/>
        <v>114.28571428571429</v>
      </c>
      <c r="O29" s="1">
        <f t="shared" si="1"/>
        <v>8228.5714285714294</v>
      </c>
      <c r="P29" s="1">
        <f>VLOOKUP($L29,[4]maintenance!$A$1:$F$21,6,FALSE)</f>
        <v>15080</v>
      </c>
      <c r="Q29" s="2" t="s">
        <v>10</v>
      </c>
      <c r="R29" s="3" t="str">
        <f t="shared" si="2"/>
        <v>Owned</v>
      </c>
      <c r="S29" s="2" t="str">
        <f t="shared" si="11"/>
        <v>NO EMI</v>
      </c>
      <c r="T29" s="2" t="str">
        <f t="shared" si="3"/>
        <v>NO EMI</v>
      </c>
      <c r="U29" s="1" t="str">
        <f>IF($Q29="EMI",VLOOKUP($F29,[2]vehicle_details!$A$2:$H$21,8,FALSE),"NO EMI")</f>
        <v>NO EMI</v>
      </c>
      <c r="V29" s="3" t="str">
        <f t="shared" si="4"/>
        <v>NO EMI</v>
      </c>
      <c r="W29" s="1">
        <f t="shared" si="5"/>
        <v>0</v>
      </c>
      <c r="X29" s="2">
        <f>VLOOKUP($F29,[2]vehicle_details!$A$2:$C$21,3,FALSE)</f>
        <v>0.75</v>
      </c>
      <c r="Y29" s="2">
        <v>13000</v>
      </c>
      <c r="Z29" s="2">
        <f t="shared" si="6"/>
        <v>1</v>
      </c>
      <c r="AA29" s="1">
        <f t="shared" si="7"/>
        <v>11900</v>
      </c>
      <c r="AB29" s="1">
        <f t="shared" si="8"/>
        <v>24900</v>
      </c>
      <c r="AC29" s="1"/>
      <c r="AD29" s="1">
        <f t="shared" si="9"/>
        <v>23308.571428571428</v>
      </c>
      <c r="AE29" s="1">
        <f t="shared" si="10"/>
        <v>48208.571428571428</v>
      </c>
      <c r="AK29" s="24" t="s">
        <v>58</v>
      </c>
      <c r="AL29">
        <v>49580</v>
      </c>
    </row>
    <row r="30" spans="1:38" ht="13.8" x14ac:dyDescent="0.3">
      <c r="A30" s="2">
        <v>1217</v>
      </c>
      <c r="B30" s="2" t="s">
        <v>69</v>
      </c>
      <c r="C30" s="2">
        <v>121</v>
      </c>
      <c r="D30" s="2" t="s">
        <v>68</v>
      </c>
      <c r="E30" s="4">
        <v>43221</v>
      </c>
      <c r="F30" s="2">
        <v>71243</v>
      </c>
      <c r="G30" s="2" t="s">
        <v>10</v>
      </c>
      <c r="H30" s="2">
        <v>2013</v>
      </c>
      <c r="I30" s="2" t="str">
        <f>VLOOKUP($C30,[1]location!$A$2:$D$29,2,FALSE)</f>
        <v>Rajkot</v>
      </c>
      <c r="J30" s="2" t="str">
        <f>VLOOKUP($C31,[1]location!$A$2:$D$29,3,FALSE)</f>
        <v>AMD</v>
      </c>
      <c r="K30" s="2" t="str">
        <f>VLOOKUP($C31,[1]location!$A$2:$D$29,4,FALSE)</f>
        <v>Ahmedabad</v>
      </c>
      <c r="L30" s="2" t="str">
        <f>VLOOKUP($F30,[2]vehicle_details!$A$2:$B$21,2,FALSE)</f>
        <v>Mahindra</v>
      </c>
      <c r="M30" s="3">
        <f>VLOOKUP($L30,[3]vehicle_mileage!$A$2:$C$21,3,FALSE)</f>
        <v>12</v>
      </c>
      <c r="N30" s="3">
        <f t="shared" si="0"/>
        <v>133.33333333333334</v>
      </c>
      <c r="O30" s="1">
        <f t="shared" si="1"/>
        <v>9600</v>
      </c>
      <c r="P30" s="1">
        <f>VLOOKUP($L30,[4]maintenance!$A$1:$F$21,6,FALSE)</f>
        <v>15080</v>
      </c>
      <c r="Q30" s="2" t="s">
        <v>10</v>
      </c>
      <c r="R30" s="3" t="str">
        <f t="shared" si="2"/>
        <v>Owned</v>
      </c>
      <c r="S30" s="2" t="str">
        <f t="shared" si="11"/>
        <v>NO EMI</v>
      </c>
      <c r="T30" s="2" t="str">
        <f t="shared" si="3"/>
        <v>NO EMI</v>
      </c>
      <c r="U30" s="1" t="str">
        <f>IF($Q30="EMI",VLOOKUP($F30,[2]vehicle_details!$A$2:$H$21,8,FALSE),"NO EMI")</f>
        <v>NO EMI</v>
      </c>
      <c r="V30" s="3" t="str">
        <f t="shared" si="4"/>
        <v>NO EMI</v>
      </c>
      <c r="W30" s="1">
        <f t="shared" si="5"/>
        <v>0</v>
      </c>
      <c r="X30" s="2">
        <f>VLOOKUP($F30,[2]vehicle_details!$A$2:$C$21,3,FALSE)</f>
        <v>1.5</v>
      </c>
      <c r="Y30" s="2">
        <v>13000</v>
      </c>
      <c r="Z30" s="2">
        <f t="shared" si="6"/>
        <v>1</v>
      </c>
      <c r="AA30" s="1">
        <f t="shared" si="7"/>
        <v>11900</v>
      </c>
      <c r="AB30" s="1">
        <f t="shared" si="8"/>
        <v>24900</v>
      </c>
      <c r="AC30" s="1"/>
      <c r="AD30" s="1">
        <f t="shared" si="9"/>
        <v>24680</v>
      </c>
      <c r="AE30" s="1">
        <f t="shared" si="10"/>
        <v>49580</v>
      </c>
      <c r="AK30" s="24" t="s">
        <v>56</v>
      </c>
      <c r="AL30">
        <v>114488.57142857142</v>
      </c>
    </row>
    <row r="31" spans="1:38" ht="13.8" x14ac:dyDescent="0.3">
      <c r="A31" s="2">
        <v>1223</v>
      </c>
      <c r="B31" s="2" t="s">
        <v>67</v>
      </c>
      <c r="C31" s="2">
        <v>116</v>
      </c>
      <c r="D31" s="2" t="s">
        <v>66</v>
      </c>
      <c r="E31" s="4">
        <v>43220</v>
      </c>
      <c r="F31" s="2">
        <v>71234</v>
      </c>
      <c r="G31" s="2" t="s">
        <v>3</v>
      </c>
      <c r="H31" s="2">
        <v>2016</v>
      </c>
      <c r="I31" s="2" t="str">
        <f>VLOOKUP($C31,[1]location!$A$2:$D$29,2,FALSE)</f>
        <v>Vadodara</v>
      </c>
      <c r="J31" s="2" t="str">
        <f>VLOOKUP($C32,[1]location!$A$2:$D$29,3,FALSE)</f>
        <v>AMD</v>
      </c>
      <c r="K31" s="2" t="str">
        <f>VLOOKUP($C32,[1]location!$A$2:$D$29,4,FALSE)</f>
        <v>Ahmedabad</v>
      </c>
      <c r="L31" s="2" t="str">
        <f>VLOOKUP($F31,[2]vehicle_details!$A$2:$B$21,2,FALSE)</f>
        <v>Eicher 14</v>
      </c>
      <c r="M31" s="3">
        <f>VLOOKUP($L31,[3]vehicle_mileage!$A$2:$C$21,3,FALSE)</f>
        <v>8</v>
      </c>
      <c r="N31" s="3">
        <f t="shared" si="0"/>
        <v>200</v>
      </c>
      <c r="O31" s="1">
        <f t="shared" si="1"/>
        <v>14400</v>
      </c>
      <c r="P31" s="1">
        <f>VLOOKUP($L31,[4]maintenance!$A$1:$F$21,6,FALSE)</f>
        <v>15080</v>
      </c>
      <c r="Q31" s="2" t="s">
        <v>160</v>
      </c>
      <c r="R31" s="3" t="str">
        <f t="shared" si="2"/>
        <v>EMI (4 yrs)</v>
      </c>
      <c r="S31" s="2" t="str">
        <f t="shared" si="11"/>
        <v>4</v>
      </c>
      <c r="T31" s="2">
        <f t="shared" si="3"/>
        <v>48</v>
      </c>
      <c r="U31" s="1">
        <f>IF($Q31="EMI",VLOOKUP($F31,[2]vehicle_details!$A$2:$H$21,8,FALSE),"NO EMI")</f>
        <v>603200</v>
      </c>
      <c r="V31" s="3">
        <f t="shared" si="4"/>
        <v>2020</v>
      </c>
      <c r="W31" s="1">
        <f t="shared" si="5"/>
        <v>-15443.958666348513</v>
      </c>
      <c r="X31" s="2">
        <f>VLOOKUP($F31,[2]vehicle_details!$A$2:$C$21,3,FALSE)</f>
        <v>2.5</v>
      </c>
      <c r="Y31" s="2">
        <v>13000</v>
      </c>
      <c r="Z31" s="2">
        <f t="shared" si="6"/>
        <v>2</v>
      </c>
      <c r="AA31" s="1">
        <f t="shared" si="7"/>
        <v>23800</v>
      </c>
      <c r="AB31" s="1">
        <f t="shared" si="8"/>
        <v>36800</v>
      </c>
      <c r="AC31" s="1"/>
      <c r="AD31" s="1">
        <f t="shared" si="9"/>
        <v>44923.95866634851</v>
      </c>
      <c r="AE31" s="1">
        <f t="shared" si="10"/>
        <v>81723.95866634851</v>
      </c>
      <c r="AK31" s="24" t="s">
        <v>54</v>
      </c>
      <c r="AL31">
        <v>49580</v>
      </c>
    </row>
    <row r="32" spans="1:38" ht="13.8" x14ac:dyDescent="0.3">
      <c r="A32" s="2">
        <v>1223</v>
      </c>
      <c r="B32" s="2" t="s">
        <v>67</v>
      </c>
      <c r="C32" s="2">
        <v>116</v>
      </c>
      <c r="D32" s="2" t="s">
        <v>66</v>
      </c>
      <c r="E32" s="4">
        <v>43220</v>
      </c>
      <c r="F32" s="2">
        <v>71249</v>
      </c>
      <c r="G32" s="2" t="s">
        <v>3</v>
      </c>
      <c r="H32" s="2">
        <v>2017</v>
      </c>
      <c r="I32" s="2" t="str">
        <f>VLOOKUP($C32,[1]location!$A$2:$D$29,2,FALSE)</f>
        <v>Vadodara</v>
      </c>
      <c r="J32" s="2" t="str">
        <f>VLOOKUP($C33,[1]location!$A$2:$D$29,3,FALSE)</f>
        <v>AMD</v>
      </c>
      <c r="K32" s="2" t="str">
        <f>VLOOKUP($C33,[1]location!$A$2:$D$29,4,FALSE)</f>
        <v>Ahmedabad</v>
      </c>
      <c r="L32" s="2" t="str">
        <f>VLOOKUP($F32,[2]vehicle_details!$A$2:$B$21,2,FALSE)</f>
        <v>AL Dost</v>
      </c>
      <c r="M32" s="3">
        <f>VLOOKUP($L32,[3]vehicle_mileage!$A$2:$C$21,3,FALSE)</f>
        <v>12</v>
      </c>
      <c r="N32" s="3">
        <f t="shared" si="0"/>
        <v>133.33333333333334</v>
      </c>
      <c r="O32" s="1">
        <f t="shared" si="1"/>
        <v>9600</v>
      </c>
      <c r="P32" s="1">
        <f>VLOOKUP($L32,[4]maintenance!$A$1:$F$21,6,FALSE)</f>
        <v>15080</v>
      </c>
      <c r="Q32" s="2" t="s">
        <v>160</v>
      </c>
      <c r="R32" s="3" t="str">
        <f t="shared" si="2"/>
        <v>EMI (4 yrs)</v>
      </c>
      <c r="S32" s="2" t="str">
        <f t="shared" si="11"/>
        <v>4</v>
      </c>
      <c r="T32" s="2">
        <f t="shared" si="3"/>
        <v>48</v>
      </c>
      <c r="U32" s="1">
        <f>IF($Q32="EMI",VLOOKUP($F32,[2]vehicle_details!$A$2:$H$21,8,FALSE),"NO EMI")</f>
        <v>401600</v>
      </c>
      <c r="V32" s="3">
        <f t="shared" si="4"/>
        <v>2021</v>
      </c>
      <c r="W32" s="1">
        <f t="shared" si="5"/>
        <v>-10282.31730836466</v>
      </c>
      <c r="X32" s="2">
        <f>VLOOKUP($F32,[2]vehicle_details!$A$2:$C$21,3,FALSE)</f>
        <v>1.25</v>
      </c>
      <c r="Y32" s="2">
        <v>13000</v>
      </c>
      <c r="Z32" s="2">
        <f t="shared" si="6"/>
        <v>1</v>
      </c>
      <c r="AA32" s="1">
        <f t="shared" si="7"/>
        <v>11900</v>
      </c>
      <c r="AB32" s="1">
        <f t="shared" si="8"/>
        <v>24900</v>
      </c>
      <c r="AC32" s="1"/>
      <c r="AD32" s="1">
        <f t="shared" si="9"/>
        <v>34962.317308364662</v>
      </c>
      <c r="AE32" s="1">
        <f t="shared" si="10"/>
        <v>59862.317308364662</v>
      </c>
      <c r="AK32" s="24" t="s">
        <v>52</v>
      </c>
      <c r="AL32">
        <v>49580</v>
      </c>
    </row>
    <row r="33" spans="1:38" ht="13.8" x14ac:dyDescent="0.3">
      <c r="A33" s="2">
        <v>1223</v>
      </c>
      <c r="B33" s="2" t="s">
        <v>67</v>
      </c>
      <c r="C33" s="2">
        <v>116</v>
      </c>
      <c r="D33" s="2" t="s">
        <v>66</v>
      </c>
      <c r="E33" s="4">
        <v>43220</v>
      </c>
      <c r="F33" s="2">
        <v>71246</v>
      </c>
      <c r="G33" s="2" t="s">
        <v>3</v>
      </c>
      <c r="H33" s="2">
        <v>2017</v>
      </c>
      <c r="I33" s="2" t="str">
        <f>VLOOKUP($C33,[1]location!$A$2:$D$29,2,FALSE)</f>
        <v>Vadodara</v>
      </c>
      <c r="J33" s="2" t="str">
        <f>VLOOKUP($C34,[1]location!$A$2:$D$29,3,FALSE)</f>
        <v>AMD</v>
      </c>
      <c r="K33" s="2" t="str">
        <f>VLOOKUP($C34,[1]location!$A$2:$D$29,4,FALSE)</f>
        <v>Ahmedabad</v>
      </c>
      <c r="L33" s="2" t="str">
        <f>VLOOKUP($F33,[2]vehicle_details!$A$2:$B$21,2,FALSE)</f>
        <v>Super ace</v>
      </c>
      <c r="M33" s="3">
        <f>VLOOKUP($L33,[3]vehicle_mileage!$A$2:$C$21,3,FALSE)</f>
        <v>15</v>
      </c>
      <c r="N33" s="3">
        <f t="shared" si="0"/>
        <v>106.66666666666667</v>
      </c>
      <c r="O33" s="1">
        <f t="shared" si="1"/>
        <v>7680</v>
      </c>
      <c r="P33" s="1">
        <f>VLOOKUP($L33,[4]maintenance!$A$1:$F$21,6,FALSE)</f>
        <v>15080</v>
      </c>
      <c r="Q33" s="2" t="s">
        <v>160</v>
      </c>
      <c r="R33" s="3" t="str">
        <f t="shared" si="2"/>
        <v>EMI (4 yrs)</v>
      </c>
      <c r="S33" s="2" t="str">
        <f t="shared" si="11"/>
        <v>4</v>
      </c>
      <c r="T33" s="2">
        <f t="shared" si="3"/>
        <v>48</v>
      </c>
      <c r="U33" s="1">
        <f>IF($Q33="EMI",VLOOKUP($F33,[2]vehicle_details!$A$2:$H$21,8,FALSE),"NO EMI")</f>
        <v>441600</v>
      </c>
      <c r="V33" s="3">
        <f t="shared" si="4"/>
        <v>2021</v>
      </c>
      <c r="W33" s="1">
        <f t="shared" si="5"/>
        <v>-11306.45249844082</v>
      </c>
      <c r="X33" s="2">
        <f>VLOOKUP($F33,[2]vehicle_details!$A$2:$C$21,3,FALSE)</f>
        <v>1.2</v>
      </c>
      <c r="Y33" s="2">
        <v>13000</v>
      </c>
      <c r="Z33" s="2">
        <f t="shared" si="6"/>
        <v>1</v>
      </c>
      <c r="AA33" s="1">
        <f t="shared" si="7"/>
        <v>11900</v>
      </c>
      <c r="AB33" s="1">
        <f t="shared" si="8"/>
        <v>24900</v>
      </c>
      <c r="AC33" s="1"/>
      <c r="AD33" s="1">
        <f t="shared" si="9"/>
        <v>34066.45249844082</v>
      </c>
      <c r="AE33" s="1">
        <f t="shared" si="10"/>
        <v>58966.45249844082</v>
      </c>
      <c r="AK33" s="24" t="s">
        <v>50</v>
      </c>
      <c r="AL33">
        <v>56438.521816023458</v>
      </c>
    </row>
    <row r="34" spans="1:38" ht="13.8" x14ac:dyDescent="0.3">
      <c r="A34" s="2">
        <v>1075</v>
      </c>
      <c r="B34" s="2" t="s">
        <v>65</v>
      </c>
      <c r="C34" s="2">
        <v>116</v>
      </c>
      <c r="D34" s="2" t="s">
        <v>64</v>
      </c>
      <c r="E34" s="4">
        <v>43306</v>
      </c>
      <c r="F34" s="2">
        <v>71231</v>
      </c>
      <c r="G34" s="2" t="s">
        <v>3</v>
      </c>
      <c r="H34" s="2">
        <v>2018</v>
      </c>
      <c r="I34" s="2" t="str">
        <f>VLOOKUP($C34,[1]location!$A$2:$D$29,2,FALSE)</f>
        <v>Vadodara</v>
      </c>
      <c r="J34" s="2" t="str">
        <f>VLOOKUP($C35,[1]location!$A$2:$D$29,3,FALSE)</f>
        <v>AMD</v>
      </c>
      <c r="K34" s="2" t="str">
        <f>VLOOKUP($C35,[1]location!$A$2:$D$29,4,FALSE)</f>
        <v>Ahmedabad</v>
      </c>
      <c r="L34" s="2" t="str">
        <f>VLOOKUP($F34,[2]vehicle_details!$A$2:$B$21,2,FALSE)</f>
        <v>Tata Ace</v>
      </c>
      <c r="M34" s="3">
        <f>VLOOKUP($L34,[3]vehicle_mileage!$A$2:$C$21,3,FALSE)</f>
        <v>14</v>
      </c>
      <c r="N34" s="3">
        <f t="shared" si="0"/>
        <v>114.28571428571429</v>
      </c>
      <c r="O34" s="1">
        <f t="shared" si="1"/>
        <v>8228.5714285714294</v>
      </c>
      <c r="P34" s="1">
        <f>VLOOKUP($L34,[4]maintenance!$A$1:$F$21,6,FALSE)</f>
        <v>15080</v>
      </c>
      <c r="Q34" s="2" t="s">
        <v>160</v>
      </c>
      <c r="R34" s="3" t="str">
        <f t="shared" si="2"/>
        <v>EMI (4 yrs)</v>
      </c>
      <c r="S34" s="2" t="str">
        <f t="shared" si="11"/>
        <v>4</v>
      </c>
      <c r="T34" s="2">
        <f t="shared" si="3"/>
        <v>48</v>
      </c>
      <c r="U34" s="1">
        <f>IF($Q34="EMI",VLOOKUP($F34,[2]vehicle_details!$A$2:$H$21,8,FALSE),"NO EMI")</f>
        <v>321440</v>
      </c>
      <c r="V34" s="3">
        <f t="shared" si="4"/>
        <v>2022</v>
      </c>
      <c r="W34" s="1">
        <f t="shared" si="5"/>
        <v>-8229.9503874520324</v>
      </c>
      <c r="X34" s="2">
        <f>VLOOKUP($F34,[2]vehicle_details!$A$2:$C$21,3,FALSE)</f>
        <v>0.75</v>
      </c>
      <c r="Y34" s="2">
        <v>13000</v>
      </c>
      <c r="Z34" s="2">
        <f t="shared" si="6"/>
        <v>1</v>
      </c>
      <c r="AA34" s="1">
        <f t="shared" si="7"/>
        <v>11900</v>
      </c>
      <c r="AB34" s="1">
        <f t="shared" si="8"/>
        <v>24900</v>
      </c>
      <c r="AC34" s="1"/>
      <c r="AD34" s="1">
        <f t="shared" si="9"/>
        <v>31538.521816023458</v>
      </c>
      <c r="AE34" s="1">
        <f t="shared" si="10"/>
        <v>56438.521816023458</v>
      </c>
      <c r="AK34" s="24" t="s">
        <v>48</v>
      </c>
      <c r="AL34">
        <v>64982.993258745468</v>
      </c>
    </row>
    <row r="35" spans="1:38" ht="13.8" x14ac:dyDescent="0.3">
      <c r="A35" s="2">
        <v>1074</v>
      </c>
      <c r="B35" s="2" t="s">
        <v>63</v>
      </c>
      <c r="C35" s="2">
        <v>116</v>
      </c>
      <c r="D35" s="2" t="s">
        <v>62</v>
      </c>
      <c r="E35" s="4">
        <v>42919</v>
      </c>
      <c r="F35" s="2">
        <v>71246</v>
      </c>
      <c r="G35" s="2" t="s">
        <v>10</v>
      </c>
      <c r="H35" s="2">
        <v>2014</v>
      </c>
      <c r="I35" s="2" t="str">
        <f>VLOOKUP($C35,[1]location!$A$2:$D$29,2,FALSE)</f>
        <v>Vadodara</v>
      </c>
      <c r="J35" s="2" t="str">
        <f>VLOOKUP($C36,[1]location!$A$2:$D$29,3,FALSE)</f>
        <v>AMD</v>
      </c>
      <c r="K35" s="2" t="str">
        <f>VLOOKUP($C36,[1]location!$A$2:$D$29,4,FALSE)</f>
        <v>Ahmedabad</v>
      </c>
      <c r="L35" s="2" t="str">
        <f>VLOOKUP($F35,[2]vehicle_details!$A$2:$B$21,2,FALSE)</f>
        <v>Super ace</v>
      </c>
      <c r="M35" s="3">
        <f>VLOOKUP($L35,[3]vehicle_mileage!$A$2:$C$21,3,FALSE)</f>
        <v>15</v>
      </c>
      <c r="N35" s="3">
        <f t="shared" si="0"/>
        <v>106.66666666666667</v>
      </c>
      <c r="O35" s="1">
        <f t="shared" si="1"/>
        <v>7680</v>
      </c>
      <c r="P35" s="1">
        <f>VLOOKUP($L35,[4]maintenance!$A$1:$F$21,6,FALSE)</f>
        <v>15080</v>
      </c>
      <c r="Q35" s="2" t="s">
        <v>10</v>
      </c>
      <c r="R35" s="3" t="str">
        <f t="shared" si="2"/>
        <v>Owned</v>
      </c>
      <c r="S35" s="2" t="str">
        <f t="shared" si="11"/>
        <v>NO EMI</v>
      </c>
      <c r="T35" s="2" t="str">
        <f t="shared" si="3"/>
        <v>NO EMI</v>
      </c>
      <c r="U35" s="1" t="str">
        <f>IF($Q35="EMI",VLOOKUP($F35,[2]vehicle_details!$A$2:$H$21,8,FALSE),"NO EMI")</f>
        <v>NO EMI</v>
      </c>
      <c r="V35" s="3" t="str">
        <f t="shared" si="4"/>
        <v>NO EMI</v>
      </c>
      <c r="W35" s="1">
        <f t="shared" si="5"/>
        <v>0</v>
      </c>
      <c r="X35" s="2">
        <f>VLOOKUP($F35,[2]vehicle_details!$A$2:$C$21,3,FALSE)</f>
        <v>1.2</v>
      </c>
      <c r="Y35" s="2">
        <v>13000</v>
      </c>
      <c r="Z35" s="2">
        <f t="shared" si="6"/>
        <v>1</v>
      </c>
      <c r="AA35" s="1">
        <f t="shared" si="7"/>
        <v>11900</v>
      </c>
      <c r="AB35" s="1">
        <f t="shared" si="8"/>
        <v>24900</v>
      </c>
      <c r="AC35" s="1"/>
      <c r="AD35" s="1">
        <f t="shared" si="9"/>
        <v>22760</v>
      </c>
      <c r="AE35" s="1">
        <f t="shared" si="10"/>
        <v>47660</v>
      </c>
      <c r="AK35" s="24" t="s">
        <v>46</v>
      </c>
      <c r="AL35">
        <v>68337.142857142855</v>
      </c>
    </row>
    <row r="36" spans="1:38" ht="13.8" x14ac:dyDescent="0.3">
      <c r="A36" s="2">
        <v>1319</v>
      </c>
      <c r="B36" s="2" t="s">
        <v>61</v>
      </c>
      <c r="C36" s="2">
        <v>113</v>
      </c>
      <c r="D36" s="2" t="s">
        <v>60</v>
      </c>
      <c r="E36" s="4">
        <v>43294</v>
      </c>
      <c r="F36" s="2">
        <v>71249</v>
      </c>
      <c r="G36" s="2" t="s">
        <v>3</v>
      </c>
      <c r="H36" s="2">
        <v>2017</v>
      </c>
      <c r="I36" s="2" t="str">
        <f>VLOOKUP($C36,[1]location!$A$2:$D$29,2,FALSE)</f>
        <v>Ahmedabad Branch</v>
      </c>
      <c r="J36" s="2" t="str">
        <f>VLOOKUP($C37,[1]location!$A$2:$D$29,3,FALSE)</f>
        <v>AMD</v>
      </c>
      <c r="K36" s="2" t="str">
        <f>VLOOKUP($C37,[1]location!$A$2:$D$29,4,FALSE)</f>
        <v>Ahmedabad</v>
      </c>
      <c r="L36" s="2" t="str">
        <f>VLOOKUP($F36,[2]vehicle_details!$A$2:$B$21,2,FALSE)</f>
        <v>AL Dost</v>
      </c>
      <c r="M36" s="3">
        <f>VLOOKUP($L36,[3]vehicle_mileage!$A$2:$C$21,3,FALSE)</f>
        <v>12</v>
      </c>
      <c r="N36" s="3">
        <f t="shared" si="0"/>
        <v>133.33333333333334</v>
      </c>
      <c r="O36" s="1">
        <f t="shared" si="1"/>
        <v>9600</v>
      </c>
      <c r="P36" s="1">
        <f>VLOOKUP($L36,[4]maintenance!$A$1:$F$21,6,FALSE)</f>
        <v>15080</v>
      </c>
      <c r="Q36" s="2" t="s">
        <v>160</v>
      </c>
      <c r="R36" s="3" t="str">
        <f t="shared" si="2"/>
        <v>EMI (4 yrs)</v>
      </c>
      <c r="S36" s="2" t="str">
        <f t="shared" si="11"/>
        <v>4</v>
      </c>
      <c r="T36" s="2">
        <f t="shared" si="3"/>
        <v>48</v>
      </c>
      <c r="U36" s="1">
        <f>IF($Q36="EMI",VLOOKUP($F36,[2]vehicle_details!$A$2:$H$21,8,FALSE),"NO EMI")</f>
        <v>401600</v>
      </c>
      <c r="V36" s="3">
        <f t="shared" si="4"/>
        <v>2021</v>
      </c>
      <c r="W36" s="1">
        <f t="shared" si="5"/>
        <v>-10282.31730836466</v>
      </c>
      <c r="X36" s="2">
        <f>VLOOKUP($F36,[2]vehicle_details!$A$2:$C$21,3,FALSE)</f>
        <v>1.25</v>
      </c>
      <c r="Y36" s="2">
        <v>13000</v>
      </c>
      <c r="Z36" s="2">
        <f t="shared" si="6"/>
        <v>1</v>
      </c>
      <c r="AA36" s="1">
        <f t="shared" si="7"/>
        <v>11900</v>
      </c>
      <c r="AB36" s="1">
        <f t="shared" si="8"/>
        <v>24900</v>
      </c>
      <c r="AC36" s="1"/>
      <c r="AD36" s="1">
        <f t="shared" si="9"/>
        <v>34962.317308364662</v>
      </c>
      <c r="AE36" s="1">
        <f t="shared" si="10"/>
        <v>59862.317308364662</v>
      </c>
      <c r="AK36" s="24" t="s">
        <v>44</v>
      </c>
      <c r="AL36">
        <v>49580</v>
      </c>
    </row>
    <row r="37" spans="1:38" ht="13.8" x14ac:dyDescent="0.3">
      <c r="A37" s="2">
        <v>1298</v>
      </c>
      <c r="B37" s="2" t="s">
        <v>59</v>
      </c>
      <c r="C37" s="2">
        <v>123</v>
      </c>
      <c r="D37" s="2" t="s">
        <v>58</v>
      </c>
      <c r="E37" s="4">
        <v>43279</v>
      </c>
      <c r="F37" s="2">
        <v>71249</v>
      </c>
      <c r="G37" s="2" t="s">
        <v>10</v>
      </c>
      <c r="H37" s="2">
        <v>2014</v>
      </c>
      <c r="I37" s="2" t="str">
        <f>VLOOKUP($C37,[1]location!$A$2:$D$29,2,FALSE)</f>
        <v>Amreli</v>
      </c>
      <c r="J37" s="2" t="str">
        <f>VLOOKUP($C38,[1]location!$A$2:$D$29,3,FALSE)</f>
        <v>AMD</v>
      </c>
      <c r="K37" s="2" t="str">
        <f>VLOOKUP($C38,[1]location!$A$2:$D$29,4,FALSE)</f>
        <v>Ahmedabad</v>
      </c>
      <c r="L37" s="2" t="str">
        <f>VLOOKUP($F37,[2]vehicle_details!$A$2:$B$21,2,FALSE)</f>
        <v>AL Dost</v>
      </c>
      <c r="M37" s="3">
        <f>VLOOKUP($L37,[3]vehicle_mileage!$A$2:$C$21,3,FALSE)</f>
        <v>12</v>
      </c>
      <c r="N37" s="3">
        <f t="shared" si="0"/>
        <v>133.33333333333334</v>
      </c>
      <c r="O37" s="1">
        <f t="shared" si="1"/>
        <v>9600</v>
      </c>
      <c r="P37" s="1">
        <f>VLOOKUP($L37,[4]maintenance!$A$1:$F$21,6,FALSE)</f>
        <v>15080</v>
      </c>
      <c r="Q37" s="2" t="s">
        <v>10</v>
      </c>
      <c r="R37" s="3" t="str">
        <f t="shared" si="2"/>
        <v>Owned</v>
      </c>
      <c r="S37" s="2" t="str">
        <f t="shared" si="11"/>
        <v>NO EMI</v>
      </c>
      <c r="T37" s="2" t="str">
        <f t="shared" si="3"/>
        <v>NO EMI</v>
      </c>
      <c r="U37" s="1" t="str">
        <f>IF($Q37="EMI",VLOOKUP($F37,[2]vehicle_details!$A$2:$H$21,8,FALSE),"NO EMI")</f>
        <v>NO EMI</v>
      </c>
      <c r="V37" s="3" t="str">
        <f t="shared" si="4"/>
        <v>NO EMI</v>
      </c>
      <c r="W37" s="1">
        <f t="shared" si="5"/>
        <v>0</v>
      </c>
      <c r="X37" s="2">
        <f>VLOOKUP($F37,[2]vehicle_details!$A$2:$C$21,3,FALSE)</f>
        <v>1.25</v>
      </c>
      <c r="Y37" s="2">
        <v>13000</v>
      </c>
      <c r="Z37" s="2">
        <f t="shared" si="6"/>
        <v>1</v>
      </c>
      <c r="AA37" s="1">
        <f t="shared" si="7"/>
        <v>11900</v>
      </c>
      <c r="AB37" s="1">
        <f t="shared" si="8"/>
        <v>24900</v>
      </c>
      <c r="AC37" s="1"/>
      <c r="AD37" s="1">
        <f t="shared" si="9"/>
        <v>24680</v>
      </c>
      <c r="AE37" s="1">
        <f t="shared" si="10"/>
        <v>49580</v>
      </c>
      <c r="AK37" s="24" t="s">
        <v>42</v>
      </c>
      <c r="AL37">
        <v>122108.57142857142</v>
      </c>
    </row>
    <row r="38" spans="1:38" ht="13.8" x14ac:dyDescent="0.3">
      <c r="A38" s="2">
        <v>1146</v>
      </c>
      <c r="B38" s="2" t="s">
        <v>57</v>
      </c>
      <c r="C38" s="2">
        <v>118</v>
      </c>
      <c r="D38" s="2" t="s">
        <v>56</v>
      </c>
      <c r="E38" s="4">
        <v>43109</v>
      </c>
      <c r="F38" s="2">
        <v>71234</v>
      </c>
      <c r="G38" s="2" t="s">
        <v>10</v>
      </c>
      <c r="H38" s="2">
        <v>2000</v>
      </c>
      <c r="I38" s="2" t="str">
        <f>VLOOKUP($C38,[1]location!$A$2:$D$29,2,FALSE)</f>
        <v>Surat</v>
      </c>
      <c r="J38" s="2" t="str">
        <f>VLOOKUP($C39,[1]location!$A$2:$D$29,3,FALSE)</f>
        <v>AMD</v>
      </c>
      <c r="K38" s="2" t="str">
        <f>VLOOKUP($C39,[1]location!$A$2:$D$29,4,FALSE)</f>
        <v>Ahmedabad</v>
      </c>
      <c r="L38" s="2" t="str">
        <f>VLOOKUP($F38,[2]vehicle_details!$A$2:$B$21,2,FALSE)</f>
        <v>Eicher 14</v>
      </c>
      <c r="M38" s="3">
        <f>VLOOKUP($L38,[3]vehicle_mileage!$A$2:$C$21,3,FALSE)</f>
        <v>8</v>
      </c>
      <c r="N38" s="3">
        <f t="shared" si="0"/>
        <v>200</v>
      </c>
      <c r="O38" s="1">
        <f t="shared" si="1"/>
        <v>14400</v>
      </c>
      <c r="P38" s="1">
        <f>VLOOKUP($L38,[4]maintenance!$A$1:$F$21,6,FALSE)</f>
        <v>15080</v>
      </c>
      <c r="Q38" s="2" t="s">
        <v>10</v>
      </c>
      <c r="R38" s="3" t="str">
        <f t="shared" si="2"/>
        <v>Owned</v>
      </c>
      <c r="S38" s="2" t="str">
        <f t="shared" si="11"/>
        <v>NO EMI</v>
      </c>
      <c r="T38" s="2" t="str">
        <f t="shared" si="3"/>
        <v>NO EMI</v>
      </c>
      <c r="U38" s="1" t="str">
        <f>IF($Q38="EMI",VLOOKUP($F38,[2]vehicle_details!$A$2:$H$21,8,FALSE),"NO EMI")</f>
        <v>NO EMI</v>
      </c>
      <c r="V38" s="3" t="str">
        <f t="shared" si="4"/>
        <v>NO EMI</v>
      </c>
      <c r="W38" s="1">
        <f t="shared" si="5"/>
        <v>0</v>
      </c>
      <c r="X38" s="2">
        <f>VLOOKUP($F38,[2]vehicle_details!$A$2:$C$21,3,FALSE)</f>
        <v>2.5</v>
      </c>
      <c r="Y38" s="2">
        <v>13000</v>
      </c>
      <c r="Z38" s="2">
        <f t="shared" si="6"/>
        <v>2</v>
      </c>
      <c r="AA38" s="1">
        <f t="shared" si="7"/>
        <v>23800</v>
      </c>
      <c r="AB38" s="1">
        <f t="shared" si="8"/>
        <v>36800</v>
      </c>
      <c r="AC38" s="1"/>
      <c r="AD38" s="1">
        <f t="shared" si="9"/>
        <v>29480</v>
      </c>
      <c r="AE38" s="1">
        <f t="shared" si="10"/>
        <v>66280</v>
      </c>
      <c r="AK38" s="24" t="s">
        <v>39</v>
      </c>
      <c r="AL38">
        <v>56438.521816023458</v>
      </c>
    </row>
    <row r="39" spans="1:38" ht="13.8" x14ac:dyDescent="0.3">
      <c r="A39" s="2">
        <v>1146</v>
      </c>
      <c r="B39" s="2" t="s">
        <v>57</v>
      </c>
      <c r="C39" s="2">
        <v>118</v>
      </c>
      <c r="D39" s="2" t="s">
        <v>56</v>
      </c>
      <c r="E39" s="4">
        <v>43109</v>
      </c>
      <c r="F39" s="2">
        <v>71231</v>
      </c>
      <c r="G39" s="2" t="s">
        <v>10</v>
      </c>
      <c r="H39" s="2">
        <v>2014</v>
      </c>
      <c r="I39" s="2" t="str">
        <f>VLOOKUP($C39,[1]location!$A$2:$D$29,2,FALSE)</f>
        <v>Surat</v>
      </c>
      <c r="J39" s="2" t="str">
        <f>VLOOKUP($C40,[1]location!$A$2:$D$29,3,FALSE)</f>
        <v>AMD</v>
      </c>
      <c r="K39" s="2" t="str">
        <f>VLOOKUP($C40,[1]location!$A$2:$D$29,4,FALSE)</f>
        <v>Ahmedabad</v>
      </c>
      <c r="L39" s="2" t="str">
        <f>VLOOKUP($F39,[2]vehicle_details!$A$2:$B$21,2,FALSE)</f>
        <v>Tata Ace</v>
      </c>
      <c r="M39" s="3">
        <f>VLOOKUP($L39,[3]vehicle_mileage!$A$2:$C$21,3,FALSE)</f>
        <v>14</v>
      </c>
      <c r="N39" s="3">
        <f t="shared" si="0"/>
        <v>114.28571428571429</v>
      </c>
      <c r="O39" s="1">
        <f t="shared" si="1"/>
        <v>8228.5714285714294</v>
      </c>
      <c r="P39" s="1">
        <f>VLOOKUP($L39,[4]maintenance!$A$1:$F$21,6,FALSE)</f>
        <v>15080</v>
      </c>
      <c r="Q39" s="2" t="s">
        <v>10</v>
      </c>
      <c r="R39" s="3" t="str">
        <f t="shared" si="2"/>
        <v>Owned</v>
      </c>
      <c r="S39" s="2" t="str">
        <f t="shared" si="11"/>
        <v>NO EMI</v>
      </c>
      <c r="T39" s="2" t="str">
        <f t="shared" si="3"/>
        <v>NO EMI</v>
      </c>
      <c r="U39" s="1" t="str">
        <f>IF($Q39="EMI",VLOOKUP($F39,[2]vehicle_details!$A$2:$H$21,8,FALSE),"NO EMI")</f>
        <v>NO EMI</v>
      </c>
      <c r="V39" s="3" t="str">
        <f t="shared" si="4"/>
        <v>NO EMI</v>
      </c>
      <c r="W39" s="1">
        <f t="shared" si="5"/>
        <v>0</v>
      </c>
      <c r="X39" s="2">
        <f>VLOOKUP($F39,[2]vehicle_details!$A$2:$C$21,3,FALSE)</f>
        <v>0.75</v>
      </c>
      <c r="Y39" s="2">
        <v>13000</v>
      </c>
      <c r="Z39" s="2">
        <f t="shared" si="6"/>
        <v>1</v>
      </c>
      <c r="AA39" s="1">
        <f t="shared" si="7"/>
        <v>11900</v>
      </c>
      <c r="AB39" s="1">
        <f t="shared" si="8"/>
        <v>24900</v>
      </c>
      <c r="AC39" s="1"/>
      <c r="AD39" s="1">
        <f t="shared" si="9"/>
        <v>23308.571428571428</v>
      </c>
      <c r="AE39" s="1">
        <f t="shared" si="10"/>
        <v>48208.571428571428</v>
      </c>
      <c r="AK39" s="24" t="s">
        <v>37</v>
      </c>
      <c r="AL39">
        <v>48208.571428571428</v>
      </c>
    </row>
    <row r="40" spans="1:38" ht="13.8" x14ac:dyDescent="0.3">
      <c r="A40" s="2">
        <v>1342</v>
      </c>
      <c r="B40" s="2" t="s">
        <v>55</v>
      </c>
      <c r="C40" s="2">
        <v>116</v>
      </c>
      <c r="D40" s="2" t="s">
        <v>54</v>
      </c>
      <c r="E40" s="4">
        <v>43321</v>
      </c>
      <c r="F40" s="2">
        <v>71249</v>
      </c>
      <c r="G40" s="2" t="s">
        <v>10</v>
      </c>
      <c r="H40" s="2">
        <v>2014</v>
      </c>
      <c r="I40" s="2" t="str">
        <f>VLOOKUP($C40,[1]location!$A$2:$D$29,2,FALSE)</f>
        <v>Vadodara</v>
      </c>
      <c r="J40" s="2" t="str">
        <f>VLOOKUP($C41,[1]location!$A$2:$D$29,3,FALSE)</f>
        <v>AMD</v>
      </c>
      <c r="K40" s="2" t="str">
        <f>VLOOKUP($C41,[1]location!$A$2:$D$29,4,FALSE)</f>
        <v>Ahmedabad</v>
      </c>
      <c r="L40" s="2" t="str">
        <f>VLOOKUP($F40,[2]vehicle_details!$A$2:$B$21,2,FALSE)</f>
        <v>AL Dost</v>
      </c>
      <c r="M40" s="3">
        <f>VLOOKUP($L40,[3]vehicle_mileage!$A$2:$C$21,3,FALSE)</f>
        <v>12</v>
      </c>
      <c r="N40" s="3">
        <f t="shared" si="0"/>
        <v>133.33333333333334</v>
      </c>
      <c r="O40" s="1">
        <f t="shared" si="1"/>
        <v>9600</v>
      </c>
      <c r="P40" s="1">
        <f>VLOOKUP($L40,[4]maintenance!$A$1:$F$21,6,FALSE)</f>
        <v>15080</v>
      </c>
      <c r="Q40" s="2" t="s">
        <v>10</v>
      </c>
      <c r="R40" s="3" t="str">
        <f t="shared" si="2"/>
        <v>Owned</v>
      </c>
      <c r="S40" s="2" t="str">
        <f t="shared" si="11"/>
        <v>NO EMI</v>
      </c>
      <c r="T40" s="2" t="str">
        <f t="shared" si="3"/>
        <v>NO EMI</v>
      </c>
      <c r="U40" s="1" t="str">
        <f>IF($Q40="EMI",VLOOKUP($F40,[2]vehicle_details!$A$2:$H$21,8,FALSE),"NO EMI")</f>
        <v>NO EMI</v>
      </c>
      <c r="V40" s="3" t="str">
        <f t="shared" si="4"/>
        <v>NO EMI</v>
      </c>
      <c r="W40" s="1">
        <f t="shared" si="5"/>
        <v>0</v>
      </c>
      <c r="X40" s="2">
        <f>VLOOKUP($F40,[2]vehicle_details!$A$2:$C$21,3,FALSE)</f>
        <v>1.25</v>
      </c>
      <c r="Y40" s="2">
        <v>13000</v>
      </c>
      <c r="Z40" s="2">
        <f t="shared" si="6"/>
        <v>1</v>
      </c>
      <c r="AA40" s="1">
        <f t="shared" si="7"/>
        <v>11900</v>
      </c>
      <c r="AB40" s="1">
        <f t="shared" si="8"/>
        <v>24900</v>
      </c>
      <c r="AC40" s="1"/>
      <c r="AD40" s="1">
        <f t="shared" si="9"/>
        <v>24680</v>
      </c>
      <c r="AE40" s="1">
        <f t="shared" si="10"/>
        <v>49580</v>
      </c>
      <c r="AK40" s="24" t="s">
        <v>35</v>
      </c>
      <c r="AL40">
        <v>81800</v>
      </c>
    </row>
    <row r="41" spans="1:38" ht="13.8" x14ac:dyDescent="0.3">
      <c r="A41" s="2">
        <v>1317</v>
      </c>
      <c r="B41" s="2" t="s">
        <v>53</v>
      </c>
      <c r="C41" s="2">
        <v>118</v>
      </c>
      <c r="D41" s="2" t="s">
        <v>52</v>
      </c>
      <c r="E41" s="4">
        <v>43293</v>
      </c>
      <c r="F41" s="2">
        <v>71249</v>
      </c>
      <c r="G41" s="2" t="s">
        <v>10</v>
      </c>
      <c r="H41" s="2">
        <v>2012</v>
      </c>
      <c r="I41" s="2" t="str">
        <f>VLOOKUP($C41,[1]location!$A$2:$D$29,2,FALSE)</f>
        <v>Surat</v>
      </c>
      <c r="J41" s="2" t="str">
        <f>VLOOKUP($C42,[1]location!$A$2:$D$29,3,FALSE)</f>
        <v>AMD</v>
      </c>
      <c r="K41" s="2" t="str">
        <f>VLOOKUP($C42,[1]location!$A$2:$D$29,4,FALSE)</f>
        <v>Ahmedabad</v>
      </c>
      <c r="L41" s="2" t="str">
        <f>VLOOKUP($F41,[2]vehicle_details!$A$2:$B$21,2,FALSE)</f>
        <v>AL Dost</v>
      </c>
      <c r="M41" s="3">
        <f>VLOOKUP($L41,[3]vehicle_mileage!$A$2:$C$21,3,FALSE)</f>
        <v>12</v>
      </c>
      <c r="N41" s="3">
        <f t="shared" si="0"/>
        <v>133.33333333333334</v>
      </c>
      <c r="O41" s="1">
        <f t="shared" si="1"/>
        <v>9600</v>
      </c>
      <c r="P41" s="1">
        <f>VLOOKUP($L41,[4]maintenance!$A$1:$F$21,6,FALSE)</f>
        <v>15080</v>
      </c>
      <c r="Q41" s="2" t="s">
        <v>10</v>
      </c>
      <c r="R41" s="3" t="str">
        <f t="shared" si="2"/>
        <v>Owned</v>
      </c>
      <c r="S41" s="2" t="str">
        <f t="shared" si="11"/>
        <v>NO EMI</v>
      </c>
      <c r="T41" s="2" t="str">
        <f t="shared" si="3"/>
        <v>NO EMI</v>
      </c>
      <c r="U41" s="1" t="str">
        <f>IF($Q41="EMI",VLOOKUP($F41,[2]vehicle_details!$A$2:$H$21,8,FALSE),"NO EMI")</f>
        <v>NO EMI</v>
      </c>
      <c r="V41" s="3" t="str">
        <f t="shared" si="4"/>
        <v>NO EMI</v>
      </c>
      <c r="W41" s="1">
        <f t="shared" si="5"/>
        <v>0</v>
      </c>
      <c r="X41" s="2">
        <f>VLOOKUP($F41,[2]vehicle_details!$A$2:$C$21,3,FALSE)</f>
        <v>1.25</v>
      </c>
      <c r="Y41" s="2">
        <v>13000</v>
      </c>
      <c r="Z41" s="2">
        <f t="shared" si="6"/>
        <v>1</v>
      </c>
      <c r="AA41" s="1">
        <f t="shared" si="7"/>
        <v>11900</v>
      </c>
      <c r="AB41" s="1">
        <f t="shared" si="8"/>
        <v>24900</v>
      </c>
      <c r="AC41" s="1"/>
      <c r="AD41" s="1">
        <f t="shared" si="9"/>
        <v>24680</v>
      </c>
      <c r="AE41" s="1">
        <f t="shared" si="10"/>
        <v>49580</v>
      </c>
      <c r="AK41" s="24" t="s">
        <v>32</v>
      </c>
      <c r="AL41">
        <v>48208.571428571428</v>
      </c>
    </row>
    <row r="42" spans="1:38" ht="13.8" x14ac:dyDescent="0.3">
      <c r="A42" s="2">
        <v>1364</v>
      </c>
      <c r="B42" s="2" t="s">
        <v>51</v>
      </c>
      <c r="C42" s="2">
        <v>114</v>
      </c>
      <c r="D42" s="2" t="s">
        <v>50</v>
      </c>
      <c r="E42" s="4">
        <v>43342</v>
      </c>
      <c r="F42" s="2">
        <v>71231</v>
      </c>
      <c r="G42" s="2" t="s">
        <v>3</v>
      </c>
      <c r="H42" s="2">
        <v>2014</v>
      </c>
      <c r="I42" s="2" t="str">
        <f>VLOOKUP($C42,[1]location!$A$2:$D$29,2,FALSE)</f>
        <v>Gandhi Nager</v>
      </c>
      <c r="J42" s="2" t="str">
        <f>VLOOKUP($C43,[1]location!$A$2:$D$29,3,FALSE)</f>
        <v>AMD</v>
      </c>
      <c r="K42" s="2" t="str">
        <f>VLOOKUP($C43,[1]location!$A$2:$D$29,4,FALSE)</f>
        <v>Ahmedabad</v>
      </c>
      <c r="L42" s="2" t="str">
        <f>VLOOKUP($F42,[2]vehicle_details!$A$2:$B$21,2,FALSE)</f>
        <v>Tata Ace</v>
      </c>
      <c r="M42" s="3">
        <f>VLOOKUP($L42,[3]vehicle_mileage!$A$2:$C$21,3,FALSE)</f>
        <v>14</v>
      </c>
      <c r="N42" s="3">
        <f t="shared" si="0"/>
        <v>114.28571428571429</v>
      </c>
      <c r="O42" s="1">
        <f t="shared" si="1"/>
        <v>8228.5714285714294</v>
      </c>
      <c r="P42" s="1">
        <f>VLOOKUP($L42,[4]maintenance!$A$1:$F$21,6,FALSE)</f>
        <v>15080</v>
      </c>
      <c r="Q42" s="2" t="s">
        <v>160</v>
      </c>
      <c r="R42" s="3" t="str">
        <f t="shared" si="2"/>
        <v>EMI (4 yrs)</v>
      </c>
      <c r="S42" s="2" t="str">
        <f t="shared" si="11"/>
        <v>4</v>
      </c>
      <c r="T42" s="2">
        <f t="shared" si="3"/>
        <v>48</v>
      </c>
      <c r="U42" s="1">
        <f>IF($Q42="EMI",VLOOKUP($F42,[2]vehicle_details!$A$2:$H$21,8,FALSE),"NO EMI")</f>
        <v>321440</v>
      </c>
      <c r="V42" s="3">
        <f t="shared" si="4"/>
        <v>2018</v>
      </c>
      <c r="W42" s="1">
        <f t="shared" si="5"/>
        <v>-8229.9503874520324</v>
      </c>
      <c r="X42" s="2">
        <f>VLOOKUP($F42,[2]vehicle_details!$A$2:$C$21,3,FALSE)</f>
        <v>0.75</v>
      </c>
      <c r="Y42" s="2">
        <v>13000</v>
      </c>
      <c r="Z42" s="2">
        <f t="shared" si="6"/>
        <v>1</v>
      </c>
      <c r="AA42" s="1">
        <f t="shared" si="7"/>
        <v>11900</v>
      </c>
      <c r="AB42" s="1">
        <f t="shared" si="8"/>
        <v>24900</v>
      </c>
      <c r="AC42" s="1"/>
      <c r="AD42" s="1">
        <f t="shared" si="9"/>
        <v>31538.521816023458</v>
      </c>
      <c r="AE42" s="1">
        <f t="shared" si="10"/>
        <v>56438.521816023458</v>
      </c>
      <c r="AK42" s="24" t="s">
        <v>30</v>
      </c>
      <c r="AL42">
        <v>47660</v>
      </c>
    </row>
    <row r="43" spans="1:38" ht="13.8" x14ac:dyDescent="0.3">
      <c r="A43" s="2">
        <v>1335</v>
      </c>
      <c r="B43" s="2" t="s">
        <v>49</v>
      </c>
      <c r="C43" s="2">
        <v>115</v>
      </c>
      <c r="D43" s="2" t="s">
        <v>48</v>
      </c>
      <c r="E43" s="4">
        <v>43325</v>
      </c>
      <c r="F43" s="2">
        <v>71243</v>
      </c>
      <c r="G43" s="2" t="s">
        <v>3</v>
      </c>
      <c r="H43" s="2">
        <v>2010</v>
      </c>
      <c r="I43" s="2" t="str">
        <f>VLOOKUP($C43,[1]location!$A$2:$D$29,2,FALSE)</f>
        <v>Rampura Branch</v>
      </c>
      <c r="J43" s="2" t="str">
        <f>VLOOKUP($C44,[1]location!$A$2:$D$29,3,FALSE)</f>
        <v>AMD</v>
      </c>
      <c r="K43" s="2" t="str">
        <f>VLOOKUP($C44,[1]location!$A$2:$D$29,4,FALSE)</f>
        <v>Ahmedabad</v>
      </c>
      <c r="L43" s="2" t="str">
        <f>VLOOKUP($F43,[2]vehicle_details!$A$2:$B$21,2,FALSE)</f>
        <v>Mahindra</v>
      </c>
      <c r="M43" s="3">
        <f>VLOOKUP($L43,[3]vehicle_mileage!$A$2:$C$21,3,FALSE)</f>
        <v>12</v>
      </c>
      <c r="N43" s="3">
        <f t="shared" si="0"/>
        <v>133.33333333333334</v>
      </c>
      <c r="O43" s="1">
        <f t="shared" si="1"/>
        <v>9600</v>
      </c>
      <c r="P43" s="1">
        <f>VLOOKUP($L43,[4]maintenance!$A$1:$F$21,6,FALSE)</f>
        <v>15080</v>
      </c>
      <c r="Q43" s="2" t="s">
        <v>160</v>
      </c>
      <c r="R43" s="3" t="str">
        <f t="shared" si="2"/>
        <v>EMI (4 yrs)</v>
      </c>
      <c r="S43" s="2" t="str">
        <f t="shared" si="11"/>
        <v>4</v>
      </c>
      <c r="T43" s="2">
        <f t="shared" si="3"/>
        <v>48</v>
      </c>
      <c r="U43" s="1">
        <f>IF($Q43="EMI",VLOOKUP($F43,[2]vehicle_details!$A$2:$H$21,8,FALSE),"NO EMI")</f>
        <v>601600</v>
      </c>
      <c r="V43" s="3">
        <f t="shared" si="4"/>
        <v>2014</v>
      </c>
      <c r="W43" s="1">
        <f t="shared" si="5"/>
        <v>-15402.993258745464</v>
      </c>
      <c r="X43" s="2">
        <f>VLOOKUP($F43,[2]vehicle_details!$A$2:$C$21,3,FALSE)</f>
        <v>1.5</v>
      </c>
      <c r="Y43" s="2">
        <v>13000</v>
      </c>
      <c r="Z43" s="2">
        <f t="shared" si="6"/>
        <v>1</v>
      </c>
      <c r="AA43" s="1">
        <f t="shared" si="7"/>
        <v>11900</v>
      </c>
      <c r="AB43" s="1">
        <f t="shared" si="8"/>
        <v>24900</v>
      </c>
      <c r="AC43" s="1"/>
      <c r="AD43" s="1">
        <f t="shared" si="9"/>
        <v>40082.993258745468</v>
      </c>
      <c r="AE43" s="1">
        <f t="shared" si="10"/>
        <v>64982.993258745468</v>
      </c>
      <c r="AK43" s="24" t="s">
        <v>28</v>
      </c>
      <c r="AL43">
        <v>77400</v>
      </c>
    </row>
    <row r="44" spans="1:38" ht="13.8" x14ac:dyDescent="0.3">
      <c r="A44" s="2">
        <v>1289</v>
      </c>
      <c r="B44" s="2" t="s">
        <v>47</v>
      </c>
      <c r="C44" s="2">
        <v>113</v>
      </c>
      <c r="D44" s="2" t="s">
        <v>46</v>
      </c>
      <c r="E44" s="4">
        <v>43279</v>
      </c>
      <c r="F44" s="2">
        <v>71235</v>
      </c>
      <c r="G44" s="2" t="s">
        <v>10</v>
      </c>
      <c r="H44" s="2">
        <v>2004</v>
      </c>
      <c r="I44" s="2" t="str">
        <f>VLOOKUP($C44,[1]location!$A$2:$D$29,2,FALSE)</f>
        <v>Ahmedabad Branch</v>
      </c>
      <c r="J44" s="2" t="str">
        <f>VLOOKUP($C45,[1]location!$A$2:$D$29,3,FALSE)</f>
        <v>AMD</v>
      </c>
      <c r="K44" s="2" t="str">
        <f>VLOOKUP($C45,[1]location!$A$2:$D$29,4,FALSE)</f>
        <v>Ahmedabad</v>
      </c>
      <c r="L44" s="2" t="str">
        <f>VLOOKUP($F44,[2]vehicle_details!$A$2:$B$21,2,FALSE)</f>
        <v>Eicher 17</v>
      </c>
      <c r="M44" s="3">
        <f>VLOOKUP($L44,[3]vehicle_mileage!$A$2:$C$21,3,FALSE)</f>
        <v>7</v>
      </c>
      <c r="N44" s="3">
        <f t="shared" si="0"/>
        <v>228.57142857142858</v>
      </c>
      <c r="O44" s="1">
        <f t="shared" si="1"/>
        <v>16457.142857142859</v>
      </c>
      <c r="P44" s="1">
        <f>VLOOKUP($L44,[4]maintenance!$A$1:$F$21,6,FALSE)</f>
        <v>15080</v>
      </c>
      <c r="Q44" s="2" t="s">
        <v>10</v>
      </c>
      <c r="R44" s="3" t="str">
        <f t="shared" si="2"/>
        <v>Owned</v>
      </c>
      <c r="S44" s="2" t="str">
        <f t="shared" si="11"/>
        <v>NO EMI</v>
      </c>
      <c r="T44" s="2" t="str">
        <f t="shared" si="3"/>
        <v>NO EMI</v>
      </c>
      <c r="U44" s="1" t="str">
        <f>IF($Q44="EMI",VLOOKUP($F44,[2]vehicle_details!$A$2:$H$21,8,FALSE),"NO EMI")</f>
        <v>NO EMI</v>
      </c>
      <c r="V44" s="3" t="str">
        <f t="shared" si="4"/>
        <v>NO EMI</v>
      </c>
      <c r="W44" s="1">
        <f t="shared" si="5"/>
        <v>0</v>
      </c>
      <c r="X44" s="2">
        <f>VLOOKUP($F44,[2]vehicle_details!$A$2:$C$21,3,FALSE)</f>
        <v>4.5</v>
      </c>
      <c r="Y44" s="2">
        <v>13000</v>
      </c>
      <c r="Z44" s="2">
        <f t="shared" si="6"/>
        <v>2</v>
      </c>
      <c r="AA44" s="1">
        <f t="shared" si="7"/>
        <v>23800</v>
      </c>
      <c r="AB44" s="1">
        <f t="shared" si="8"/>
        <v>36800</v>
      </c>
      <c r="AC44" s="1"/>
      <c r="AD44" s="1">
        <f t="shared" si="9"/>
        <v>31537.142857142859</v>
      </c>
      <c r="AE44" s="1">
        <f t="shared" si="10"/>
        <v>68337.142857142855</v>
      </c>
      <c r="AK44" s="24" t="s">
        <v>25</v>
      </c>
      <c r="AL44">
        <v>48208.571428571428</v>
      </c>
    </row>
    <row r="45" spans="1:38" ht="13.8" x14ac:dyDescent="0.3">
      <c r="A45" s="2">
        <v>1327</v>
      </c>
      <c r="B45" s="2" t="s">
        <v>45</v>
      </c>
      <c r="C45" s="2">
        <v>116</v>
      </c>
      <c r="D45" s="2" t="s">
        <v>44</v>
      </c>
      <c r="E45" s="4">
        <v>43304</v>
      </c>
      <c r="F45" s="2">
        <v>71249</v>
      </c>
      <c r="G45" s="2" t="s">
        <v>10</v>
      </c>
      <c r="H45" s="2">
        <v>2012</v>
      </c>
      <c r="I45" s="2" t="str">
        <f>VLOOKUP($C45,[1]location!$A$2:$D$29,2,FALSE)</f>
        <v>Vadodara</v>
      </c>
      <c r="J45" s="2" t="str">
        <f>VLOOKUP($C46,[1]location!$A$2:$D$29,3,FALSE)</f>
        <v>AMD</v>
      </c>
      <c r="K45" s="2" t="str">
        <f>VLOOKUP($C46,[1]location!$A$2:$D$29,4,FALSE)</f>
        <v>Ahmedabad</v>
      </c>
      <c r="L45" s="2" t="str">
        <f>VLOOKUP($F45,[2]vehicle_details!$A$2:$B$21,2,FALSE)</f>
        <v>AL Dost</v>
      </c>
      <c r="M45" s="3">
        <f>VLOOKUP($L45,[3]vehicle_mileage!$A$2:$C$21,3,FALSE)</f>
        <v>12</v>
      </c>
      <c r="N45" s="3">
        <f t="shared" si="0"/>
        <v>133.33333333333334</v>
      </c>
      <c r="O45" s="1">
        <f t="shared" si="1"/>
        <v>9600</v>
      </c>
      <c r="P45" s="1">
        <f>VLOOKUP($L45,[4]maintenance!$A$1:$F$21,6,FALSE)</f>
        <v>15080</v>
      </c>
      <c r="Q45" s="2" t="s">
        <v>10</v>
      </c>
      <c r="R45" s="3" t="str">
        <f t="shared" si="2"/>
        <v>Owned</v>
      </c>
      <c r="S45" s="2" t="str">
        <f t="shared" si="11"/>
        <v>NO EMI</v>
      </c>
      <c r="T45" s="2" t="str">
        <f t="shared" si="3"/>
        <v>NO EMI</v>
      </c>
      <c r="U45" s="1" t="str">
        <f>IF($Q45="EMI",VLOOKUP($F45,[2]vehicle_details!$A$2:$H$21,8,FALSE),"NO EMI")</f>
        <v>NO EMI</v>
      </c>
      <c r="V45" s="3" t="str">
        <f t="shared" si="4"/>
        <v>NO EMI</v>
      </c>
      <c r="W45" s="1">
        <f t="shared" si="5"/>
        <v>0</v>
      </c>
      <c r="X45" s="2">
        <f>VLOOKUP($F45,[2]vehicle_details!$A$2:$C$21,3,FALSE)</f>
        <v>1.25</v>
      </c>
      <c r="Y45" s="2">
        <v>13000</v>
      </c>
      <c r="Z45" s="2">
        <f t="shared" si="6"/>
        <v>1</v>
      </c>
      <c r="AA45" s="1">
        <f t="shared" si="7"/>
        <v>11900</v>
      </c>
      <c r="AB45" s="1">
        <f t="shared" si="8"/>
        <v>24900</v>
      </c>
      <c r="AC45" s="1"/>
      <c r="AD45" s="1">
        <f t="shared" si="9"/>
        <v>24680</v>
      </c>
      <c r="AE45" s="1">
        <f t="shared" si="10"/>
        <v>49580</v>
      </c>
      <c r="AK45" s="24" t="s">
        <v>23</v>
      </c>
      <c r="AL45">
        <v>114562.99325874547</v>
      </c>
    </row>
    <row r="46" spans="1:38" ht="13.8" x14ac:dyDescent="0.3">
      <c r="A46" s="2">
        <v>1042</v>
      </c>
      <c r="B46" s="2" t="s">
        <v>43</v>
      </c>
      <c r="C46" s="2">
        <v>121</v>
      </c>
      <c r="D46" s="2" t="s">
        <v>42</v>
      </c>
      <c r="E46" s="4">
        <v>42770</v>
      </c>
      <c r="F46" s="2">
        <v>71231</v>
      </c>
      <c r="G46" s="2" t="s">
        <v>10</v>
      </c>
      <c r="H46" s="2">
        <v>2012</v>
      </c>
      <c r="I46" s="2" t="str">
        <f>VLOOKUP($C46,[1]location!$A$2:$D$29,2,FALSE)</f>
        <v>Rajkot</v>
      </c>
      <c r="J46" s="2" t="str">
        <f>VLOOKUP($C47,[1]location!$A$2:$D$29,3,FALSE)</f>
        <v>AMD</v>
      </c>
      <c r="K46" s="2" t="str">
        <f>VLOOKUP($C47,[1]location!$A$2:$D$29,4,FALSE)</f>
        <v>Ahmedabad</v>
      </c>
      <c r="L46" s="2" t="str">
        <f>VLOOKUP($F46,[2]vehicle_details!$A$2:$B$21,2,FALSE)</f>
        <v>Tata Ace</v>
      </c>
      <c r="M46" s="3">
        <f>VLOOKUP($L46,[3]vehicle_mileage!$A$2:$C$21,3,FALSE)</f>
        <v>14</v>
      </c>
      <c r="N46" s="3">
        <f t="shared" si="0"/>
        <v>114.28571428571429</v>
      </c>
      <c r="O46" s="1">
        <f t="shared" si="1"/>
        <v>8228.5714285714294</v>
      </c>
      <c r="P46" s="1">
        <f>VLOOKUP($L46,[4]maintenance!$A$1:$F$21,6,FALSE)</f>
        <v>15080</v>
      </c>
      <c r="Q46" s="2" t="s">
        <v>10</v>
      </c>
      <c r="R46" s="3" t="str">
        <f t="shared" si="2"/>
        <v>Owned</v>
      </c>
      <c r="S46" s="2" t="str">
        <f t="shared" si="11"/>
        <v>NO EMI</v>
      </c>
      <c r="T46" s="2" t="str">
        <f t="shared" si="3"/>
        <v>NO EMI</v>
      </c>
      <c r="U46" s="1" t="str">
        <f>IF($Q46="EMI",VLOOKUP($F46,[2]vehicle_details!$A$2:$H$21,8,FALSE),"NO EMI")</f>
        <v>NO EMI</v>
      </c>
      <c r="V46" s="3" t="str">
        <f t="shared" si="4"/>
        <v>NO EMI</v>
      </c>
      <c r="W46" s="1">
        <f t="shared" si="5"/>
        <v>0</v>
      </c>
      <c r="X46" s="2">
        <f>VLOOKUP($F46,[2]vehicle_details!$A$2:$C$21,3,FALSE)</f>
        <v>0.75</v>
      </c>
      <c r="Y46" s="2">
        <v>13000</v>
      </c>
      <c r="Z46" s="2">
        <f t="shared" si="6"/>
        <v>1</v>
      </c>
      <c r="AA46" s="1">
        <f t="shared" si="7"/>
        <v>11900</v>
      </c>
      <c r="AB46" s="1">
        <f t="shared" si="8"/>
        <v>24900</v>
      </c>
      <c r="AC46" s="1"/>
      <c r="AD46" s="1">
        <f t="shared" si="9"/>
        <v>23308.571428571428</v>
      </c>
      <c r="AE46" s="1">
        <f t="shared" si="10"/>
        <v>48208.571428571428</v>
      </c>
      <c r="AK46" s="24" t="s">
        <v>21</v>
      </c>
      <c r="AL46">
        <v>91994.665747902181</v>
      </c>
    </row>
    <row r="47" spans="1:38" ht="13.8" x14ac:dyDescent="0.3">
      <c r="A47" s="2">
        <v>1042</v>
      </c>
      <c r="B47" s="2" t="s">
        <v>43</v>
      </c>
      <c r="C47" s="2">
        <v>121</v>
      </c>
      <c r="D47" s="2" t="s">
        <v>42</v>
      </c>
      <c r="E47" s="4">
        <v>42770</v>
      </c>
      <c r="F47" s="2">
        <v>71232</v>
      </c>
      <c r="G47" s="2" t="s">
        <v>41</v>
      </c>
      <c r="H47" s="2">
        <v>2009</v>
      </c>
      <c r="I47" s="2" t="str">
        <f>VLOOKUP($C47,[1]location!$A$2:$D$29,2,FALSE)</f>
        <v>Rajkot</v>
      </c>
      <c r="J47" s="2" t="str">
        <f>VLOOKUP($C48,[1]location!$A$2:$D$29,3,FALSE)</f>
        <v>AMD</v>
      </c>
      <c r="K47" s="2" t="str">
        <f>VLOOKUP($C48,[1]location!$A$2:$D$29,4,FALSE)</f>
        <v>Ahmedabad</v>
      </c>
      <c r="L47" s="2" t="str">
        <f>VLOOKUP($F47,[2]vehicle_details!$A$2:$B$21,2,FALSE)</f>
        <v>Pickup</v>
      </c>
      <c r="M47" s="3">
        <f>VLOOKUP($L47,[3]vehicle_mileage!$A$2:$C$21,3,FALSE)</f>
        <v>12</v>
      </c>
      <c r="N47" s="3">
        <f t="shared" si="0"/>
        <v>133.33333333333334</v>
      </c>
      <c r="O47" s="1">
        <f t="shared" si="1"/>
        <v>9600</v>
      </c>
      <c r="P47" s="1">
        <f>VLOOKUP($L47,[4]maintenance!$A$1:$F$21,6,FALSE)</f>
        <v>15080</v>
      </c>
      <c r="Q47" s="2" t="s">
        <v>161</v>
      </c>
      <c r="R47" s="3" t="str">
        <f t="shared" si="2"/>
        <v>Market (49000)</v>
      </c>
      <c r="S47" s="2" t="str">
        <f t="shared" si="11"/>
        <v>NO EMI</v>
      </c>
      <c r="T47" s="2" t="str">
        <f t="shared" si="3"/>
        <v>NO EMI</v>
      </c>
      <c r="U47" s="1" t="str">
        <f>IF($Q47="EMI",VLOOKUP($F47,[2]vehicle_details!$A$2:$H$21,8,FALSE),"NO EMI")</f>
        <v>NO EMI</v>
      </c>
      <c r="V47" s="3" t="str">
        <f t="shared" si="4"/>
        <v>NO EMI</v>
      </c>
      <c r="W47" s="1">
        <f t="shared" si="5"/>
        <v>0</v>
      </c>
      <c r="X47" s="2">
        <f>VLOOKUP($F47,[2]vehicle_details!$A$2:$C$21,3,FALSE)</f>
        <v>1.5</v>
      </c>
      <c r="Y47" s="2">
        <v>13000</v>
      </c>
      <c r="Z47" s="2">
        <f t="shared" si="6"/>
        <v>1</v>
      </c>
      <c r="AA47" s="1">
        <f t="shared" si="7"/>
        <v>11900</v>
      </c>
      <c r="AB47" s="1">
        <f t="shared" si="8"/>
        <v>24900</v>
      </c>
      <c r="AC47" s="1">
        <v>49000</v>
      </c>
      <c r="AD47" s="1">
        <f t="shared" si="9"/>
        <v>49000</v>
      </c>
      <c r="AE47" s="1">
        <f t="shared" si="10"/>
        <v>73900</v>
      </c>
      <c r="AK47" s="24" t="s">
        <v>19</v>
      </c>
      <c r="AL47">
        <v>64982.993258745468</v>
      </c>
    </row>
    <row r="48" spans="1:38" ht="13.8" x14ac:dyDescent="0.3">
      <c r="A48" s="2">
        <v>1302</v>
      </c>
      <c r="B48" s="2" t="s">
        <v>40</v>
      </c>
      <c r="C48" s="2">
        <v>115</v>
      </c>
      <c r="D48" s="2" t="s">
        <v>39</v>
      </c>
      <c r="E48" s="4">
        <v>43284</v>
      </c>
      <c r="F48" s="2">
        <v>71231</v>
      </c>
      <c r="G48" s="2" t="s">
        <v>3</v>
      </c>
      <c r="H48" s="2">
        <v>2018</v>
      </c>
      <c r="I48" s="2" t="str">
        <f>VLOOKUP($C48,[1]location!$A$2:$D$29,2,FALSE)</f>
        <v>Rampura Branch</v>
      </c>
      <c r="J48" s="2" t="str">
        <f>VLOOKUP($C49,[1]location!$A$2:$D$29,3,FALSE)</f>
        <v>AMD</v>
      </c>
      <c r="K48" s="2" t="str">
        <f>VLOOKUP($C49,[1]location!$A$2:$D$29,4,FALSE)</f>
        <v>Ahmedabad</v>
      </c>
      <c r="L48" s="2" t="str">
        <f>VLOOKUP($F48,[2]vehicle_details!$A$2:$B$21,2,FALSE)</f>
        <v>Tata Ace</v>
      </c>
      <c r="M48" s="3">
        <f>VLOOKUP($L48,[3]vehicle_mileage!$A$2:$C$21,3,FALSE)</f>
        <v>14</v>
      </c>
      <c r="N48" s="3">
        <f t="shared" si="0"/>
        <v>114.28571428571429</v>
      </c>
      <c r="O48" s="1">
        <f t="shared" si="1"/>
        <v>8228.5714285714294</v>
      </c>
      <c r="P48" s="1">
        <f>VLOOKUP($L48,[4]maintenance!$A$1:$F$21,6,FALSE)</f>
        <v>15080</v>
      </c>
      <c r="Q48" s="2" t="s">
        <v>160</v>
      </c>
      <c r="R48" s="3" t="str">
        <f t="shared" si="2"/>
        <v>EMI (4 yrs)</v>
      </c>
      <c r="S48" s="2" t="str">
        <f t="shared" si="11"/>
        <v>4</v>
      </c>
      <c r="T48" s="2">
        <f t="shared" si="3"/>
        <v>48</v>
      </c>
      <c r="U48" s="1">
        <f>IF($Q48="EMI",VLOOKUP($F48,[2]vehicle_details!$A$2:$H$21,8,FALSE),"NO EMI")</f>
        <v>321440</v>
      </c>
      <c r="V48" s="3">
        <f t="shared" si="4"/>
        <v>2022</v>
      </c>
      <c r="W48" s="1">
        <f t="shared" si="5"/>
        <v>-8229.9503874520324</v>
      </c>
      <c r="X48" s="2">
        <f>VLOOKUP($F48,[2]vehicle_details!$A$2:$C$21,3,FALSE)</f>
        <v>0.75</v>
      </c>
      <c r="Y48" s="2">
        <v>13000</v>
      </c>
      <c r="Z48" s="2">
        <f t="shared" si="6"/>
        <v>1</v>
      </c>
      <c r="AA48" s="1">
        <f t="shared" si="7"/>
        <v>11900</v>
      </c>
      <c r="AB48" s="1">
        <f t="shared" si="8"/>
        <v>24900</v>
      </c>
      <c r="AC48" s="1"/>
      <c r="AD48" s="1">
        <f t="shared" si="9"/>
        <v>31538.521816023458</v>
      </c>
      <c r="AE48" s="1">
        <f t="shared" si="10"/>
        <v>56438.521816023458</v>
      </c>
      <c r="AK48" s="24" t="s">
        <v>17</v>
      </c>
      <c r="AL48">
        <v>49580</v>
      </c>
    </row>
    <row r="49" spans="1:38" ht="13.8" x14ac:dyDescent="0.3">
      <c r="A49" s="2">
        <v>1229</v>
      </c>
      <c r="B49" s="2" t="s">
        <v>38</v>
      </c>
      <c r="C49" s="2">
        <v>118</v>
      </c>
      <c r="D49" s="2" t="s">
        <v>37</v>
      </c>
      <c r="E49" s="4">
        <v>43227</v>
      </c>
      <c r="F49" s="2">
        <v>71231</v>
      </c>
      <c r="G49" s="2" t="s">
        <v>10</v>
      </c>
      <c r="H49" s="2">
        <v>2015</v>
      </c>
      <c r="I49" s="2" t="str">
        <f>VLOOKUP($C49,[1]location!$A$2:$D$29,2,FALSE)</f>
        <v>Surat</v>
      </c>
      <c r="J49" s="2" t="str">
        <f>VLOOKUP($C50,[1]location!$A$2:$D$29,3,FALSE)</f>
        <v>AMD</v>
      </c>
      <c r="K49" s="2" t="str">
        <f>VLOOKUP($C50,[1]location!$A$2:$D$29,4,FALSE)</f>
        <v>Ahmedabad</v>
      </c>
      <c r="L49" s="2" t="str">
        <f>VLOOKUP($F49,[2]vehicle_details!$A$2:$B$21,2,FALSE)</f>
        <v>Tata Ace</v>
      </c>
      <c r="M49" s="3">
        <f>VLOOKUP($L49,[3]vehicle_mileage!$A$2:$C$21,3,FALSE)</f>
        <v>14</v>
      </c>
      <c r="N49" s="3">
        <f t="shared" si="0"/>
        <v>114.28571428571429</v>
      </c>
      <c r="O49" s="1">
        <f t="shared" si="1"/>
        <v>8228.5714285714294</v>
      </c>
      <c r="P49" s="1">
        <f>VLOOKUP($L49,[4]maintenance!$A$1:$F$21,6,FALSE)</f>
        <v>15080</v>
      </c>
      <c r="Q49" s="2" t="s">
        <v>10</v>
      </c>
      <c r="R49" s="3" t="str">
        <f t="shared" si="2"/>
        <v>Owned</v>
      </c>
      <c r="S49" s="2" t="str">
        <f t="shared" si="11"/>
        <v>NO EMI</v>
      </c>
      <c r="T49" s="2" t="str">
        <f t="shared" si="3"/>
        <v>NO EMI</v>
      </c>
      <c r="U49" s="1" t="str">
        <f>IF($Q49="EMI",VLOOKUP($F49,[2]vehicle_details!$A$2:$H$21,8,FALSE),"NO EMI")</f>
        <v>NO EMI</v>
      </c>
      <c r="V49" s="3" t="str">
        <f t="shared" si="4"/>
        <v>NO EMI</v>
      </c>
      <c r="W49" s="1">
        <f t="shared" si="5"/>
        <v>0</v>
      </c>
      <c r="X49" s="2">
        <f>VLOOKUP($F49,[2]vehicle_details!$A$2:$C$21,3,FALSE)</f>
        <v>0.75</v>
      </c>
      <c r="Y49" s="2">
        <v>13000</v>
      </c>
      <c r="Z49" s="2">
        <f t="shared" si="6"/>
        <v>1</v>
      </c>
      <c r="AA49" s="1">
        <f t="shared" si="7"/>
        <v>11900</v>
      </c>
      <c r="AB49" s="1">
        <f t="shared" si="8"/>
        <v>24900</v>
      </c>
      <c r="AC49" s="1"/>
      <c r="AD49" s="1">
        <f t="shared" si="9"/>
        <v>23308.571428571428</v>
      </c>
      <c r="AE49" s="1">
        <f t="shared" si="10"/>
        <v>48208.571428571428</v>
      </c>
      <c r="AK49" s="24" t="s">
        <v>15</v>
      </c>
      <c r="AL49">
        <v>56438.521816023458</v>
      </c>
    </row>
    <row r="50" spans="1:38" ht="13.8" x14ac:dyDescent="0.3">
      <c r="A50" s="2">
        <v>1031</v>
      </c>
      <c r="B50" s="2" t="s">
        <v>36</v>
      </c>
      <c r="C50" s="2">
        <v>113</v>
      </c>
      <c r="D50" s="2" t="s">
        <v>35</v>
      </c>
      <c r="E50" s="5">
        <v>42685</v>
      </c>
      <c r="F50" s="2">
        <v>71235</v>
      </c>
      <c r="G50" s="2" t="s">
        <v>34</v>
      </c>
      <c r="H50" s="2">
        <v>2014</v>
      </c>
      <c r="I50" s="2" t="str">
        <f>VLOOKUP($C50,[1]location!$A$2:$D$29,2,FALSE)</f>
        <v>Ahmedabad Branch</v>
      </c>
      <c r="J50" s="2" t="str">
        <f>VLOOKUP($C51,[1]location!$A$2:$D$29,3,FALSE)</f>
        <v>AMD</v>
      </c>
      <c r="K50" s="2" t="str">
        <f>VLOOKUP($C51,[1]location!$A$2:$D$29,4,FALSE)</f>
        <v>Ahmedabad</v>
      </c>
      <c r="L50" s="2" t="str">
        <f>VLOOKUP($F50,[2]vehicle_details!$A$2:$B$21,2,FALSE)</f>
        <v>Eicher 17</v>
      </c>
      <c r="M50" s="3">
        <f>VLOOKUP($L50,[3]vehicle_mileage!$A$2:$C$21,3,FALSE)</f>
        <v>7</v>
      </c>
      <c r="N50" s="3">
        <f t="shared" si="0"/>
        <v>228.57142857142858</v>
      </c>
      <c r="O50" s="1">
        <f t="shared" si="1"/>
        <v>16457.142857142859</v>
      </c>
      <c r="P50" s="1">
        <f>VLOOKUP($L50,[4]maintenance!$A$1:$F$21,6,FALSE)</f>
        <v>15080</v>
      </c>
      <c r="Q50" s="2" t="s">
        <v>161</v>
      </c>
      <c r="R50" s="3" t="str">
        <f t="shared" si="2"/>
        <v>Market (45000)</v>
      </c>
      <c r="S50" s="2" t="str">
        <f t="shared" si="11"/>
        <v>NO EMI</v>
      </c>
      <c r="T50" s="2" t="str">
        <f t="shared" si="3"/>
        <v>NO EMI</v>
      </c>
      <c r="U50" s="1" t="str">
        <f>IF($Q50="EMI",VLOOKUP($F50,[2]vehicle_details!$A$2:$H$21,8,FALSE),"NO EMI")</f>
        <v>NO EMI</v>
      </c>
      <c r="V50" s="3" t="str">
        <f t="shared" si="4"/>
        <v>NO EMI</v>
      </c>
      <c r="W50" s="1">
        <f t="shared" si="5"/>
        <v>0</v>
      </c>
      <c r="X50" s="2">
        <f>VLOOKUP($F50,[2]vehicle_details!$A$2:$C$21,3,FALSE)</f>
        <v>4.5</v>
      </c>
      <c r="Y50" s="2">
        <v>13000</v>
      </c>
      <c r="Z50" s="2">
        <f t="shared" si="6"/>
        <v>2</v>
      </c>
      <c r="AA50" s="1">
        <f t="shared" si="7"/>
        <v>23800</v>
      </c>
      <c r="AB50" s="1">
        <f t="shared" si="8"/>
        <v>36800</v>
      </c>
      <c r="AC50" s="1">
        <v>45000</v>
      </c>
      <c r="AD50" s="1">
        <f t="shared" si="9"/>
        <v>45000</v>
      </c>
      <c r="AE50" s="1">
        <f t="shared" si="10"/>
        <v>81800</v>
      </c>
      <c r="AK50" s="24" t="s">
        <v>13</v>
      </c>
      <c r="AL50">
        <v>276352.95197164442</v>
      </c>
    </row>
    <row r="51" spans="1:38" ht="13.8" x14ac:dyDescent="0.3">
      <c r="A51" s="2">
        <v>1357</v>
      </c>
      <c r="B51" s="2" t="s">
        <v>33</v>
      </c>
      <c r="C51" s="2">
        <v>114</v>
      </c>
      <c r="D51" s="2" t="s">
        <v>32</v>
      </c>
      <c r="E51" s="4">
        <v>43332</v>
      </c>
      <c r="F51" s="2">
        <v>71231</v>
      </c>
      <c r="G51" s="2" t="s">
        <v>10</v>
      </c>
      <c r="H51" s="2">
        <v>2012</v>
      </c>
      <c r="I51" s="2" t="str">
        <f>VLOOKUP($C51,[1]location!$A$2:$D$29,2,FALSE)</f>
        <v>Gandhi Nager</v>
      </c>
      <c r="J51" s="2" t="str">
        <f>VLOOKUP($C52,[1]location!$A$2:$D$29,3,FALSE)</f>
        <v>AMD</v>
      </c>
      <c r="K51" s="2" t="str">
        <f>VLOOKUP($C52,[1]location!$A$2:$D$29,4,FALSE)</f>
        <v>Ahmedabad</v>
      </c>
      <c r="L51" s="2" t="str">
        <f>VLOOKUP($F51,[2]vehicle_details!$A$2:$B$21,2,FALSE)</f>
        <v>Tata Ace</v>
      </c>
      <c r="M51" s="3">
        <f>VLOOKUP($L51,[3]vehicle_mileage!$A$2:$C$21,3,FALSE)</f>
        <v>14</v>
      </c>
      <c r="N51" s="3">
        <f t="shared" si="0"/>
        <v>114.28571428571429</v>
      </c>
      <c r="O51" s="1">
        <f t="shared" si="1"/>
        <v>8228.5714285714294</v>
      </c>
      <c r="P51" s="1">
        <f>VLOOKUP($L51,[4]maintenance!$A$1:$F$21,6,FALSE)</f>
        <v>15080</v>
      </c>
      <c r="Q51" s="2" t="s">
        <v>10</v>
      </c>
      <c r="R51" s="3" t="str">
        <f t="shared" si="2"/>
        <v>Owned</v>
      </c>
      <c r="S51" s="2" t="str">
        <f t="shared" si="11"/>
        <v>NO EMI</v>
      </c>
      <c r="T51" s="2" t="str">
        <f t="shared" si="3"/>
        <v>NO EMI</v>
      </c>
      <c r="U51" s="1" t="str">
        <f>IF($Q51="EMI",VLOOKUP($F51,[2]vehicle_details!$A$2:$H$21,8,FALSE),"NO EMI")</f>
        <v>NO EMI</v>
      </c>
      <c r="V51" s="3" t="str">
        <f t="shared" si="4"/>
        <v>NO EMI</v>
      </c>
      <c r="W51" s="1">
        <f t="shared" si="5"/>
        <v>0</v>
      </c>
      <c r="X51" s="2">
        <f>VLOOKUP($F51,[2]vehicle_details!$A$2:$C$21,3,FALSE)</f>
        <v>0.75</v>
      </c>
      <c r="Y51" s="2">
        <v>13000</v>
      </c>
      <c r="Z51" s="2">
        <f t="shared" si="6"/>
        <v>1</v>
      </c>
      <c r="AA51" s="1">
        <f t="shared" si="7"/>
        <v>11900</v>
      </c>
      <c r="AB51" s="1">
        <f t="shared" si="8"/>
        <v>24900</v>
      </c>
      <c r="AC51" s="1"/>
      <c r="AD51" s="1">
        <f t="shared" si="9"/>
        <v>23308.571428571428</v>
      </c>
      <c r="AE51" s="1">
        <f t="shared" si="10"/>
        <v>48208.571428571428</v>
      </c>
      <c r="AK51" s="24" t="s">
        <v>11</v>
      </c>
      <c r="AL51">
        <v>99160</v>
      </c>
    </row>
    <row r="52" spans="1:38" ht="13.8" x14ac:dyDescent="0.3">
      <c r="A52" s="2">
        <v>1328</v>
      </c>
      <c r="B52" s="2" t="s">
        <v>31</v>
      </c>
      <c r="C52" s="2">
        <v>116</v>
      </c>
      <c r="D52" s="2" t="s">
        <v>30</v>
      </c>
      <c r="E52" s="4">
        <v>43318</v>
      </c>
      <c r="F52" s="2">
        <v>71246</v>
      </c>
      <c r="G52" s="2" t="s">
        <v>10</v>
      </c>
      <c r="H52" s="2">
        <v>2014</v>
      </c>
      <c r="I52" s="2" t="str">
        <f>VLOOKUP($C52,[1]location!$A$2:$D$29,2,FALSE)</f>
        <v>Vadodara</v>
      </c>
      <c r="J52" s="2" t="str">
        <f>VLOOKUP($C53,[1]location!$A$2:$D$29,3,FALSE)</f>
        <v>AMD</v>
      </c>
      <c r="K52" s="2" t="str">
        <f>VLOOKUP($C53,[1]location!$A$2:$D$29,4,FALSE)</f>
        <v>Ahmedabad</v>
      </c>
      <c r="L52" s="2" t="str">
        <f>VLOOKUP($F52,[2]vehicle_details!$A$2:$B$21,2,FALSE)</f>
        <v>Super ace</v>
      </c>
      <c r="M52" s="3">
        <f>VLOOKUP($L52,[3]vehicle_mileage!$A$2:$C$21,3,FALSE)</f>
        <v>15</v>
      </c>
      <c r="N52" s="3">
        <f t="shared" si="0"/>
        <v>106.66666666666667</v>
      </c>
      <c r="O52" s="1">
        <f t="shared" si="1"/>
        <v>7680</v>
      </c>
      <c r="P52" s="1">
        <f>VLOOKUP($L52,[4]maintenance!$A$1:$F$21,6,FALSE)</f>
        <v>15080</v>
      </c>
      <c r="Q52" s="2" t="s">
        <v>10</v>
      </c>
      <c r="R52" s="3" t="str">
        <f t="shared" si="2"/>
        <v>Owned</v>
      </c>
      <c r="S52" s="2" t="str">
        <f t="shared" si="11"/>
        <v>NO EMI</v>
      </c>
      <c r="T52" s="2" t="str">
        <f t="shared" si="3"/>
        <v>NO EMI</v>
      </c>
      <c r="U52" s="1" t="str">
        <f>IF($Q52="EMI",VLOOKUP($F52,[2]vehicle_details!$A$2:$H$21,8,FALSE),"NO EMI")</f>
        <v>NO EMI</v>
      </c>
      <c r="V52" s="3" t="str">
        <f t="shared" si="4"/>
        <v>NO EMI</v>
      </c>
      <c r="W52" s="1">
        <f t="shared" si="5"/>
        <v>0</v>
      </c>
      <c r="X52" s="2">
        <f>VLOOKUP($F52,[2]vehicle_details!$A$2:$C$21,3,FALSE)</f>
        <v>1.2</v>
      </c>
      <c r="Y52" s="2">
        <v>13000</v>
      </c>
      <c r="Z52" s="2">
        <f t="shared" si="6"/>
        <v>1</v>
      </c>
      <c r="AA52" s="1">
        <f t="shared" si="7"/>
        <v>11900</v>
      </c>
      <c r="AB52" s="1">
        <f t="shared" si="8"/>
        <v>24900</v>
      </c>
      <c r="AC52" s="1"/>
      <c r="AD52" s="1">
        <f t="shared" si="9"/>
        <v>22760</v>
      </c>
      <c r="AE52" s="1">
        <f t="shared" si="10"/>
        <v>47660</v>
      </c>
      <c r="AK52" s="24" t="s">
        <v>8</v>
      </c>
      <c r="AL52">
        <v>96775.55191901089</v>
      </c>
    </row>
    <row r="53" spans="1:38" ht="13.8" x14ac:dyDescent="0.3">
      <c r="A53" s="2">
        <v>1329</v>
      </c>
      <c r="B53" s="2" t="s">
        <v>29</v>
      </c>
      <c r="C53" s="2">
        <v>116</v>
      </c>
      <c r="D53" s="2" t="s">
        <v>28</v>
      </c>
      <c r="E53" s="4">
        <v>43318</v>
      </c>
      <c r="F53" s="2">
        <v>71249</v>
      </c>
      <c r="G53" s="2" t="s">
        <v>27</v>
      </c>
      <c r="H53" s="2">
        <v>2013</v>
      </c>
      <c r="I53" s="2" t="str">
        <f>VLOOKUP($C53,[1]location!$A$2:$D$29,2,FALSE)</f>
        <v>Vadodara</v>
      </c>
      <c r="J53" s="2" t="str">
        <f>VLOOKUP($C54,[1]location!$A$2:$D$29,3,FALSE)</f>
        <v>AMD</v>
      </c>
      <c r="K53" s="2" t="str">
        <f>VLOOKUP($C54,[1]location!$A$2:$D$29,4,FALSE)</f>
        <v>Ahmedabad</v>
      </c>
      <c r="L53" s="2" t="str">
        <f>VLOOKUP($F53,[2]vehicle_details!$A$2:$B$21,2,FALSE)</f>
        <v>AL Dost</v>
      </c>
      <c r="M53" s="3">
        <f>VLOOKUP($L53,[3]vehicle_mileage!$A$2:$C$21,3,FALSE)</f>
        <v>12</v>
      </c>
      <c r="N53" s="3">
        <f t="shared" si="0"/>
        <v>133.33333333333334</v>
      </c>
      <c r="O53" s="1">
        <f t="shared" si="1"/>
        <v>9600</v>
      </c>
      <c r="P53" s="1">
        <f>VLOOKUP($L53,[4]maintenance!$A$1:$F$21,6,FALSE)</f>
        <v>15080</v>
      </c>
      <c r="Q53" s="2" t="s">
        <v>161</v>
      </c>
      <c r="R53" s="3" t="str">
        <f t="shared" si="2"/>
        <v>Market (52500)</v>
      </c>
      <c r="S53" s="2" t="str">
        <f t="shared" si="11"/>
        <v>NO EMI</v>
      </c>
      <c r="T53" s="2" t="str">
        <f t="shared" si="3"/>
        <v>NO EMI</v>
      </c>
      <c r="U53" s="1" t="str">
        <f>IF($Q53="EMI",VLOOKUP($F53,[2]vehicle_details!$A$2:$H$21,8,FALSE),"NO EMI")</f>
        <v>NO EMI</v>
      </c>
      <c r="V53" s="3" t="str">
        <f t="shared" si="4"/>
        <v>NO EMI</v>
      </c>
      <c r="W53" s="1">
        <f t="shared" si="5"/>
        <v>0</v>
      </c>
      <c r="X53" s="2">
        <f>VLOOKUP($F53,[2]vehicle_details!$A$2:$C$21,3,FALSE)</f>
        <v>1.25</v>
      </c>
      <c r="Y53" s="2">
        <v>13000</v>
      </c>
      <c r="Z53" s="2">
        <f t="shared" si="6"/>
        <v>1</v>
      </c>
      <c r="AA53" s="1">
        <f t="shared" si="7"/>
        <v>11900</v>
      </c>
      <c r="AB53" s="1">
        <f t="shared" si="8"/>
        <v>24900</v>
      </c>
      <c r="AC53" s="1">
        <v>52500</v>
      </c>
      <c r="AD53" s="1">
        <f t="shared" si="9"/>
        <v>52500</v>
      </c>
      <c r="AE53" s="1">
        <f t="shared" si="10"/>
        <v>77400</v>
      </c>
      <c r="AK53" s="24" t="s">
        <v>6</v>
      </c>
      <c r="AL53">
        <v>59862.317308364662</v>
      </c>
    </row>
    <row r="54" spans="1:38" ht="13.8" x14ac:dyDescent="0.3">
      <c r="A54" s="2">
        <v>1344</v>
      </c>
      <c r="B54" s="2" t="s">
        <v>26</v>
      </c>
      <c r="C54" s="2">
        <v>124</v>
      </c>
      <c r="D54" s="2" t="s">
        <v>25</v>
      </c>
      <c r="E54" s="4">
        <v>43332</v>
      </c>
      <c r="F54" s="2">
        <v>71231</v>
      </c>
      <c r="G54" s="2" t="s">
        <v>10</v>
      </c>
      <c r="H54" s="2">
        <v>2010</v>
      </c>
      <c r="I54" s="2" t="str">
        <f>VLOOKUP($C54,[1]location!$A$2:$D$29,2,FALSE)</f>
        <v>Junagarh</v>
      </c>
      <c r="J54" s="2" t="str">
        <f>VLOOKUP($C55,[1]location!$A$2:$D$29,3,FALSE)</f>
        <v>AMD</v>
      </c>
      <c r="K54" s="2" t="str">
        <f>VLOOKUP($C55,[1]location!$A$2:$D$29,4,FALSE)</f>
        <v>Ahmedabad</v>
      </c>
      <c r="L54" s="2" t="str">
        <f>VLOOKUP($F54,[2]vehicle_details!$A$2:$B$21,2,FALSE)</f>
        <v>Tata Ace</v>
      </c>
      <c r="M54" s="3">
        <f>VLOOKUP($L54,[3]vehicle_mileage!$A$2:$C$21,3,FALSE)</f>
        <v>14</v>
      </c>
      <c r="N54" s="3">
        <f t="shared" si="0"/>
        <v>114.28571428571429</v>
      </c>
      <c r="O54" s="1">
        <f t="shared" si="1"/>
        <v>8228.5714285714294</v>
      </c>
      <c r="P54" s="1">
        <f>VLOOKUP($L54,[4]maintenance!$A$1:$F$21,6,FALSE)</f>
        <v>15080</v>
      </c>
      <c r="Q54" s="2" t="s">
        <v>10</v>
      </c>
      <c r="R54" s="3" t="str">
        <f t="shared" si="2"/>
        <v>Owned</v>
      </c>
      <c r="S54" s="2" t="str">
        <f t="shared" si="11"/>
        <v>NO EMI</v>
      </c>
      <c r="T54" s="2" t="str">
        <f t="shared" si="3"/>
        <v>NO EMI</v>
      </c>
      <c r="U54" s="1" t="str">
        <f>IF($Q54="EMI",VLOOKUP($F54,[2]vehicle_details!$A$2:$H$21,8,FALSE),"NO EMI")</f>
        <v>NO EMI</v>
      </c>
      <c r="V54" s="3" t="str">
        <f t="shared" si="4"/>
        <v>NO EMI</v>
      </c>
      <c r="W54" s="1">
        <f t="shared" si="5"/>
        <v>0</v>
      </c>
      <c r="X54" s="2">
        <f>VLOOKUP($F54,[2]vehicle_details!$A$2:$C$21,3,FALSE)</f>
        <v>0.75</v>
      </c>
      <c r="Y54" s="2">
        <v>13000</v>
      </c>
      <c r="Z54" s="2">
        <f t="shared" si="6"/>
        <v>1</v>
      </c>
      <c r="AA54" s="1">
        <f t="shared" si="7"/>
        <v>11900</v>
      </c>
      <c r="AB54" s="1">
        <f t="shared" si="8"/>
        <v>24900</v>
      </c>
      <c r="AC54" s="1"/>
      <c r="AD54" s="1">
        <f t="shared" si="9"/>
        <v>23308.571428571428</v>
      </c>
      <c r="AE54" s="1">
        <f t="shared" si="10"/>
        <v>48208.571428571428</v>
      </c>
      <c r="AK54" s="24" t="s">
        <v>4</v>
      </c>
      <c r="AL54">
        <v>59862.317308364662</v>
      </c>
    </row>
    <row r="55" spans="1:38" ht="13.8" x14ac:dyDescent="0.3">
      <c r="A55" s="2">
        <v>1240</v>
      </c>
      <c r="B55" s="2" t="s">
        <v>24</v>
      </c>
      <c r="C55" s="2">
        <v>125</v>
      </c>
      <c r="D55" s="2" t="s">
        <v>23</v>
      </c>
      <c r="E55" s="4">
        <v>43244</v>
      </c>
      <c r="F55" s="2">
        <v>71243</v>
      </c>
      <c r="G55" s="2" t="s">
        <v>3</v>
      </c>
      <c r="H55" s="2">
        <v>2018</v>
      </c>
      <c r="I55" s="2" t="str">
        <f>VLOOKUP($C55,[1]location!$A$2:$D$29,2,FALSE)</f>
        <v>Mehsana</v>
      </c>
      <c r="J55" s="2" t="str">
        <f>VLOOKUP($C56,[1]location!$A$2:$D$29,3,FALSE)</f>
        <v>AMD</v>
      </c>
      <c r="K55" s="2" t="str">
        <f>VLOOKUP($C56,[1]location!$A$2:$D$29,4,FALSE)</f>
        <v>Ahmedabad</v>
      </c>
      <c r="L55" s="2" t="str">
        <f>VLOOKUP($F55,[2]vehicle_details!$A$2:$B$21,2,FALSE)</f>
        <v>Mahindra</v>
      </c>
      <c r="M55" s="3">
        <f>VLOOKUP($L55,[3]vehicle_mileage!$A$2:$C$21,3,FALSE)</f>
        <v>12</v>
      </c>
      <c r="N55" s="3">
        <f t="shared" si="0"/>
        <v>133.33333333333334</v>
      </c>
      <c r="O55" s="1">
        <f t="shared" si="1"/>
        <v>9600</v>
      </c>
      <c r="P55" s="1">
        <f>VLOOKUP($L55,[4]maintenance!$A$1:$F$21,6,FALSE)</f>
        <v>15080</v>
      </c>
      <c r="Q55" s="2" t="s">
        <v>160</v>
      </c>
      <c r="R55" s="3" t="str">
        <f t="shared" si="2"/>
        <v>EMI (4 yrs)</v>
      </c>
      <c r="S55" s="2" t="str">
        <f t="shared" si="11"/>
        <v>4</v>
      </c>
      <c r="T55" s="2">
        <f t="shared" si="3"/>
        <v>48</v>
      </c>
      <c r="U55" s="1">
        <f>IF($Q55="EMI",VLOOKUP($F55,[2]vehicle_details!$A$2:$H$21,8,FALSE),"NO EMI")</f>
        <v>601600</v>
      </c>
      <c r="V55" s="3">
        <f t="shared" si="4"/>
        <v>2022</v>
      </c>
      <c r="W55" s="1">
        <f t="shared" si="5"/>
        <v>-15402.993258745464</v>
      </c>
      <c r="X55" s="2">
        <f>VLOOKUP($F55,[2]vehicle_details!$A$2:$C$21,3,FALSE)</f>
        <v>1.5</v>
      </c>
      <c r="Y55" s="2">
        <v>13000</v>
      </c>
      <c r="Z55" s="2">
        <f t="shared" si="6"/>
        <v>1</v>
      </c>
      <c r="AA55" s="1">
        <f t="shared" si="7"/>
        <v>11900</v>
      </c>
      <c r="AB55" s="1">
        <f t="shared" si="8"/>
        <v>24900</v>
      </c>
      <c r="AC55" s="1"/>
      <c r="AD55" s="1">
        <f t="shared" si="9"/>
        <v>40082.993258745468</v>
      </c>
      <c r="AE55" s="1">
        <f t="shared" si="10"/>
        <v>64982.993258745468</v>
      </c>
      <c r="AK55" s="24" t="s">
        <v>1</v>
      </c>
      <c r="AL55">
        <v>104800</v>
      </c>
    </row>
    <row r="56" spans="1:38" ht="13.8" x14ac:dyDescent="0.3">
      <c r="A56" s="2">
        <v>1240</v>
      </c>
      <c r="B56" s="2" t="s">
        <v>24</v>
      </c>
      <c r="C56" s="2">
        <v>125</v>
      </c>
      <c r="D56" s="2" t="s">
        <v>23</v>
      </c>
      <c r="E56" s="4">
        <v>43244</v>
      </c>
      <c r="F56" s="2">
        <v>71243</v>
      </c>
      <c r="G56" s="2" t="s">
        <v>10</v>
      </c>
      <c r="H56" s="2">
        <v>2017</v>
      </c>
      <c r="I56" s="2" t="str">
        <f>VLOOKUP($C56,[1]location!$A$2:$D$29,2,FALSE)</f>
        <v>Mehsana</v>
      </c>
      <c r="J56" s="2" t="str">
        <f>VLOOKUP($C57,[1]location!$A$2:$D$29,3,FALSE)</f>
        <v>AMD</v>
      </c>
      <c r="K56" s="2" t="str">
        <f>VLOOKUP($C57,[1]location!$A$2:$D$29,4,FALSE)</f>
        <v>Ahmedabad</v>
      </c>
      <c r="L56" s="2" t="str">
        <f>VLOOKUP($F56,[2]vehicle_details!$A$2:$B$21,2,FALSE)</f>
        <v>Mahindra</v>
      </c>
      <c r="M56" s="3">
        <f>VLOOKUP($L56,[3]vehicle_mileage!$A$2:$C$21,3,FALSE)</f>
        <v>12</v>
      </c>
      <c r="N56" s="3">
        <f t="shared" si="0"/>
        <v>133.33333333333334</v>
      </c>
      <c r="O56" s="1">
        <f t="shared" si="1"/>
        <v>9600</v>
      </c>
      <c r="P56" s="1">
        <f>VLOOKUP($L56,[4]maintenance!$A$1:$F$21,6,FALSE)</f>
        <v>15080</v>
      </c>
      <c r="Q56" s="2" t="s">
        <v>10</v>
      </c>
      <c r="R56" s="3" t="str">
        <f t="shared" si="2"/>
        <v>Owned</v>
      </c>
      <c r="S56" s="2" t="str">
        <f t="shared" si="11"/>
        <v>NO EMI</v>
      </c>
      <c r="T56" s="2" t="str">
        <f t="shared" si="3"/>
        <v>NO EMI</v>
      </c>
      <c r="U56" s="1" t="str">
        <f>IF($Q56="EMI",VLOOKUP($F56,[2]vehicle_details!$A$2:$H$21,8,FALSE),"NO EMI")</f>
        <v>NO EMI</v>
      </c>
      <c r="V56" s="3" t="str">
        <f t="shared" si="4"/>
        <v>NO EMI</v>
      </c>
      <c r="W56" s="1">
        <f t="shared" si="5"/>
        <v>0</v>
      </c>
      <c r="X56" s="2">
        <f>VLOOKUP($F56,[2]vehicle_details!$A$2:$C$21,3,FALSE)</f>
        <v>1.5</v>
      </c>
      <c r="Y56" s="2">
        <v>13000</v>
      </c>
      <c r="Z56" s="2">
        <f t="shared" si="6"/>
        <v>1</v>
      </c>
      <c r="AA56" s="1">
        <f t="shared" si="7"/>
        <v>11900</v>
      </c>
      <c r="AB56" s="1">
        <f t="shared" si="8"/>
        <v>24900</v>
      </c>
      <c r="AC56" s="1"/>
      <c r="AD56" s="1">
        <f t="shared" si="9"/>
        <v>24680</v>
      </c>
      <c r="AE56" s="1">
        <f t="shared" si="10"/>
        <v>49580</v>
      </c>
      <c r="AK56" s="24" t="s">
        <v>162</v>
      </c>
      <c r="AL56">
        <v>4261101.533932481</v>
      </c>
    </row>
    <row r="57" spans="1:38" ht="13.8" x14ac:dyDescent="0.3">
      <c r="A57" s="2">
        <v>1237</v>
      </c>
      <c r="B57" s="2" t="s">
        <v>22</v>
      </c>
      <c r="C57" s="2">
        <v>113</v>
      </c>
      <c r="D57" s="2" t="s">
        <v>21</v>
      </c>
      <c r="E57" s="4">
        <v>43241</v>
      </c>
      <c r="F57" s="2">
        <v>71235</v>
      </c>
      <c r="G57" s="2" t="s">
        <v>3</v>
      </c>
      <c r="H57" s="2">
        <v>2007</v>
      </c>
      <c r="I57" s="2" t="str">
        <f>VLOOKUP($C57,[1]location!$A$2:$D$29,2,FALSE)</f>
        <v>Ahmedabad Branch</v>
      </c>
      <c r="J57" s="2" t="str">
        <f>VLOOKUP($C58,[1]location!$A$2:$D$29,3,FALSE)</f>
        <v>AMD</v>
      </c>
      <c r="K57" s="2" t="str">
        <f>VLOOKUP($C58,[1]location!$A$2:$D$29,4,FALSE)</f>
        <v>Ahmedabad</v>
      </c>
      <c r="L57" s="2" t="str">
        <f>VLOOKUP($F57,[2]vehicle_details!$A$2:$B$21,2,FALSE)</f>
        <v>Eicher 17</v>
      </c>
      <c r="M57" s="3">
        <f>VLOOKUP($L57,[3]vehicle_mileage!$A$2:$C$21,3,FALSE)</f>
        <v>7</v>
      </c>
      <c r="N57" s="3">
        <f t="shared" si="0"/>
        <v>228.57142857142858</v>
      </c>
      <c r="O57" s="1">
        <f t="shared" si="1"/>
        <v>16457.142857142859</v>
      </c>
      <c r="P57" s="1">
        <f>VLOOKUP($L57,[4]maintenance!$A$1:$F$21,6,FALSE)</f>
        <v>15080</v>
      </c>
      <c r="Q57" s="2" t="s">
        <v>160</v>
      </c>
      <c r="R57" s="3" t="str">
        <f t="shared" si="2"/>
        <v>EMI (4 yrs)</v>
      </c>
      <c r="S57" s="2" t="str">
        <f t="shared" si="11"/>
        <v>4</v>
      </c>
      <c r="T57" s="2">
        <f t="shared" si="3"/>
        <v>48</v>
      </c>
      <c r="U57" s="1">
        <f>IF($Q57="EMI",VLOOKUP($F57,[2]vehicle_details!$A$2:$H$21,8,FALSE),"NO EMI")</f>
        <v>924000</v>
      </c>
      <c r="V57" s="3">
        <f t="shared" si="4"/>
        <v>2011</v>
      </c>
      <c r="W57" s="1">
        <f t="shared" si="5"/>
        <v>-23657.522890759326</v>
      </c>
      <c r="X57" s="2">
        <f>VLOOKUP($F57,[2]vehicle_details!$A$2:$C$21,3,FALSE)</f>
        <v>4.5</v>
      </c>
      <c r="Y57" s="2">
        <v>13000</v>
      </c>
      <c r="Z57" s="2">
        <f t="shared" si="6"/>
        <v>2</v>
      </c>
      <c r="AA57" s="1">
        <f t="shared" si="7"/>
        <v>23800</v>
      </c>
      <c r="AB57" s="1">
        <f t="shared" si="8"/>
        <v>36800</v>
      </c>
      <c r="AC57" s="1"/>
      <c r="AD57" s="1">
        <f t="shared" si="9"/>
        <v>55194.665747902181</v>
      </c>
      <c r="AE57" s="1">
        <f t="shared" si="10"/>
        <v>91994.665747902181</v>
      </c>
    </row>
    <row r="58" spans="1:38" ht="13.8" x14ac:dyDescent="0.3">
      <c r="A58" s="2">
        <v>1338</v>
      </c>
      <c r="B58" s="2" t="s">
        <v>20</v>
      </c>
      <c r="C58" s="2">
        <v>115</v>
      </c>
      <c r="D58" s="2" t="s">
        <v>19</v>
      </c>
      <c r="E58" s="4">
        <v>43330</v>
      </c>
      <c r="F58" s="2">
        <v>71243</v>
      </c>
      <c r="G58" s="2" t="s">
        <v>3</v>
      </c>
      <c r="H58" s="2">
        <v>2018</v>
      </c>
      <c r="I58" s="2" t="str">
        <f>VLOOKUP($C58,[1]location!$A$2:$D$29,2,FALSE)</f>
        <v>Rampura Branch</v>
      </c>
      <c r="J58" s="2" t="str">
        <f>VLOOKUP($C59,[1]location!$A$2:$D$29,3,FALSE)</f>
        <v>AMD</v>
      </c>
      <c r="K58" s="2" t="str">
        <f>VLOOKUP($C59,[1]location!$A$2:$D$29,4,FALSE)</f>
        <v>Ahmedabad</v>
      </c>
      <c r="L58" s="2" t="str">
        <f>VLOOKUP($F58,[2]vehicle_details!$A$2:$B$21,2,FALSE)</f>
        <v>Mahindra</v>
      </c>
      <c r="M58" s="3">
        <f>VLOOKUP($L58,[3]vehicle_mileage!$A$2:$C$21,3,FALSE)</f>
        <v>12</v>
      </c>
      <c r="N58" s="3">
        <f t="shared" si="0"/>
        <v>133.33333333333334</v>
      </c>
      <c r="O58" s="1">
        <f t="shared" si="1"/>
        <v>9600</v>
      </c>
      <c r="P58" s="1">
        <f>VLOOKUP($L58,[4]maintenance!$A$1:$F$21,6,FALSE)</f>
        <v>15080</v>
      </c>
      <c r="Q58" s="2" t="s">
        <v>160</v>
      </c>
      <c r="R58" s="3" t="str">
        <f t="shared" si="2"/>
        <v>EMI (4 yrs)</v>
      </c>
      <c r="S58" s="2" t="str">
        <f t="shared" si="11"/>
        <v>4</v>
      </c>
      <c r="T58" s="2">
        <f t="shared" si="3"/>
        <v>48</v>
      </c>
      <c r="U58" s="1">
        <f>IF($Q58="EMI",VLOOKUP($F58,[2]vehicle_details!$A$2:$H$21,8,FALSE),"NO EMI")</f>
        <v>601600</v>
      </c>
      <c r="V58" s="3">
        <f t="shared" si="4"/>
        <v>2022</v>
      </c>
      <c r="W58" s="1">
        <f t="shared" si="5"/>
        <v>-15402.993258745464</v>
      </c>
      <c r="X58" s="2">
        <f>VLOOKUP($F58,[2]vehicle_details!$A$2:$C$21,3,FALSE)</f>
        <v>1.5</v>
      </c>
      <c r="Y58" s="2">
        <v>13000</v>
      </c>
      <c r="Z58" s="2">
        <f t="shared" si="6"/>
        <v>1</v>
      </c>
      <c r="AA58" s="1">
        <f t="shared" si="7"/>
        <v>11900</v>
      </c>
      <c r="AB58" s="1">
        <f t="shared" si="8"/>
        <v>24900</v>
      </c>
      <c r="AC58" s="1"/>
      <c r="AD58" s="1">
        <f t="shared" si="9"/>
        <v>40082.993258745468</v>
      </c>
      <c r="AE58" s="1">
        <f t="shared" si="10"/>
        <v>64982.993258745468</v>
      </c>
    </row>
    <row r="59" spans="1:38" ht="13.8" x14ac:dyDescent="0.3">
      <c r="A59" s="2">
        <v>1367</v>
      </c>
      <c r="B59" s="2" t="s">
        <v>18</v>
      </c>
      <c r="C59" s="2">
        <v>116</v>
      </c>
      <c r="D59" s="2" t="s">
        <v>17</v>
      </c>
      <c r="E59" s="4">
        <v>43333</v>
      </c>
      <c r="F59" s="2">
        <v>71249</v>
      </c>
      <c r="G59" s="2" t="s">
        <v>10</v>
      </c>
      <c r="H59" s="2">
        <v>2013</v>
      </c>
      <c r="I59" s="2" t="str">
        <f>VLOOKUP($C59,[1]location!$A$2:$D$29,2,FALSE)</f>
        <v>Vadodara</v>
      </c>
      <c r="J59" s="2" t="str">
        <f>VLOOKUP($C60,[1]location!$A$2:$D$29,3,FALSE)</f>
        <v>AMD</v>
      </c>
      <c r="K59" s="2" t="str">
        <f>VLOOKUP($C60,[1]location!$A$2:$D$29,4,FALSE)</f>
        <v>Ahmedabad</v>
      </c>
      <c r="L59" s="2" t="str">
        <f>VLOOKUP($F59,[2]vehicle_details!$A$2:$B$21,2,FALSE)</f>
        <v>AL Dost</v>
      </c>
      <c r="M59" s="3">
        <f>VLOOKUP($L59,[3]vehicle_mileage!$A$2:$C$21,3,FALSE)</f>
        <v>12</v>
      </c>
      <c r="N59" s="3">
        <f t="shared" si="0"/>
        <v>133.33333333333334</v>
      </c>
      <c r="O59" s="1">
        <f t="shared" si="1"/>
        <v>9600</v>
      </c>
      <c r="P59" s="1">
        <f>VLOOKUP($L59,[4]maintenance!$A$1:$F$21,6,FALSE)</f>
        <v>15080</v>
      </c>
      <c r="Q59" s="2" t="s">
        <v>10</v>
      </c>
      <c r="R59" s="3" t="str">
        <f t="shared" si="2"/>
        <v>Owned</v>
      </c>
      <c r="S59" s="2" t="str">
        <f t="shared" si="11"/>
        <v>NO EMI</v>
      </c>
      <c r="T59" s="2" t="str">
        <f t="shared" si="3"/>
        <v>NO EMI</v>
      </c>
      <c r="U59" s="1" t="str">
        <f>IF($Q59="EMI",VLOOKUP($F59,[2]vehicle_details!$A$2:$H$21,8,FALSE),"NO EMI")</f>
        <v>NO EMI</v>
      </c>
      <c r="V59" s="3" t="str">
        <f t="shared" si="4"/>
        <v>NO EMI</v>
      </c>
      <c r="W59" s="1">
        <f t="shared" si="5"/>
        <v>0</v>
      </c>
      <c r="X59" s="2">
        <f>VLOOKUP($F59,[2]vehicle_details!$A$2:$C$21,3,FALSE)</f>
        <v>1.25</v>
      </c>
      <c r="Y59" s="2">
        <v>13000</v>
      </c>
      <c r="Z59" s="2">
        <f t="shared" si="6"/>
        <v>1</v>
      </c>
      <c r="AA59" s="1">
        <f t="shared" si="7"/>
        <v>11900</v>
      </c>
      <c r="AB59" s="1">
        <f t="shared" si="8"/>
        <v>24900</v>
      </c>
      <c r="AC59" s="1"/>
      <c r="AD59" s="1">
        <f t="shared" si="9"/>
        <v>24680</v>
      </c>
      <c r="AE59" s="1">
        <f t="shared" si="10"/>
        <v>49580</v>
      </c>
    </row>
    <row r="60" spans="1:38" ht="13.8" x14ac:dyDescent="0.3">
      <c r="A60" s="2">
        <v>1299</v>
      </c>
      <c r="B60" s="2" t="s">
        <v>16</v>
      </c>
      <c r="C60" s="2">
        <v>118</v>
      </c>
      <c r="D60" s="2" t="s">
        <v>15</v>
      </c>
      <c r="E60" s="4">
        <v>43283</v>
      </c>
      <c r="F60" s="2">
        <v>71231</v>
      </c>
      <c r="G60" s="2" t="s">
        <v>3</v>
      </c>
      <c r="H60" s="2">
        <v>2018</v>
      </c>
      <c r="I60" s="2" t="str">
        <f>VLOOKUP($C60,[1]location!$A$2:$D$29,2,FALSE)</f>
        <v>Surat</v>
      </c>
      <c r="J60" s="2" t="str">
        <f>VLOOKUP($C61,[1]location!$A$2:$D$29,3,FALSE)</f>
        <v>AMD</v>
      </c>
      <c r="K60" s="2" t="str">
        <f>VLOOKUP($C61,[1]location!$A$2:$D$29,4,FALSE)</f>
        <v>Ahmedabad</v>
      </c>
      <c r="L60" s="2" t="str">
        <f>VLOOKUP($F60,[2]vehicle_details!$A$2:$B$21,2,FALSE)</f>
        <v>Tata Ace</v>
      </c>
      <c r="M60" s="3">
        <f>VLOOKUP($L60,[3]vehicle_mileage!$A$2:$C$21,3,FALSE)</f>
        <v>14</v>
      </c>
      <c r="N60" s="3">
        <f t="shared" si="0"/>
        <v>114.28571428571429</v>
      </c>
      <c r="O60" s="1">
        <f t="shared" si="1"/>
        <v>8228.5714285714294</v>
      </c>
      <c r="P60" s="1">
        <f>VLOOKUP($L60,[4]maintenance!$A$1:$F$21,6,FALSE)</f>
        <v>15080</v>
      </c>
      <c r="Q60" s="2" t="s">
        <v>160</v>
      </c>
      <c r="R60" s="3" t="str">
        <f t="shared" si="2"/>
        <v>EMI (4 yrs)</v>
      </c>
      <c r="S60" s="2" t="str">
        <f t="shared" si="11"/>
        <v>4</v>
      </c>
      <c r="T60" s="2">
        <f t="shared" si="3"/>
        <v>48</v>
      </c>
      <c r="U60" s="1">
        <f>IF($Q60="EMI",VLOOKUP($F60,[2]vehicle_details!$A$2:$H$21,8,FALSE),"NO EMI")</f>
        <v>321440</v>
      </c>
      <c r="V60" s="3">
        <f t="shared" si="4"/>
        <v>2022</v>
      </c>
      <c r="W60" s="1">
        <f t="shared" si="5"/>
        <v>-8229.9503874520324</v>
      </c>
      <c r="X60" s="2">
        <f>VLOOKUP($F60,[2]vehicle_details!$A$2:$C$21,3,FALSE)</f>
        <v>0.75</v>
      </c>
      <c r="Y60" s="2">
        <v>13000</v>
      </c>
      <c r="Z60" s="2">
        <f t="shared" si="6"/>
        <v>1</v>
      </c>
      <c r="AA60" s="1">
        <f t="shared" si="7"/>
        <v>11900</v>
      </c>
      <c r="AB60" s="1">
        <f t="shared" si="8"/>
        <v>24900</v>
      </c>
      <c r="AC60" s="1"/>
      <c r="AD60" s="1">
        <f t="shared" si="9"/>
        <v>31538.521816023458</v>
      </c>
      <c r="AE60" s="1">
        <f t="shared" si="10"/>
        <v>56438.521816023458</v>
      </c>
    </row>
    <row r="61" spans="1:38" ht="13.8" x14ac:dyDescent="0.3">
      <c r="A61" s="2">
        <v>1330</v>
      </c>
      <c r="B61" s="2" t="s">
        <v>14</v>
      </c>
      <c r="C61" s="2">
        <v>115</v>
      </c>
      <c r="D61" s="2" t="s">
        <v>13</v>
      </c>
      <c r="E61" s="4">
        <v>43325</v>
      </c>
      <c r="F61" s="2">
        <v>71232</v>
      </c>
      <c r="G61" s="2" t="s">
        <v>3</v>
      </c>
      <c r="H61" s="2">
        <v>2017</v>
      </c>
      <c r="I61" s="2" t="str">
        <f>VLOOKUP($C61,[1]location!$A$2:$D$29,2,FALSE)</f>
        <v>Rampura Branch</v>
      </c>
      <c r="J61" s="2" t="str">
        <f>VLOOKUP($C62,[1]location!$A$2:$D$29,3,FALSE)</f>
        <v>AMD</v>
      </c>
      <c r="K61" s="2" t="str">
        <f>VLOOKUP($C62,[1]location!$A$2:$D$29,4,FALSE)</f>
        <v>Ahmedabad</v>
      </c>
      <c r="L61" s="2" t="str">
        <f>VLOOKUP($F61,[2]vehicle_details!$A$2:$B$21,2,FALSE)</f>
        <v>Pickup</v>
      </c>
      <c r="M61" s="3">
        <f>VLOOKUP($L61,[3]vehicle_mileage!$A$2:$C$21,3,FALSE)</f>
        <v>12</v>
      </c>
      <c r="N61" s="3">
        <f t="shared" si="0"/>
        <v>133.33333333333334</v>
      </c>
      <c r="O61" s="1">
        <f t="shared" si="1"/>
        <v>9600</v>
      </c>
      <c r="P61" s="1">
        <f>VLOOKUP($L61,[4]maintenance!$A$1:$F$21,6,FALSE)</f>
        <v>15080</v>
      </c>
      <c r="Q61" s="2" t="s">
        <v>160</v>
      </c>
      <c r="R61" s="3" t="str">
        <f t="shared" si="2"/>
        <v>EMI (4 yrs)</v>
      </c>
      <c r="S61" s="2" t="str">
        <f t="shared" si="11"/>
        <v>4</v>
      </c>
      <c r="T61" s="2">
        <f t="shared" si="3"/>
        <v>48</v>
      </c>
      <c r="U61" s="1">
        <f>IF($Q61="EMI",VLOOKUP($F61,[2]vehicle_details!$A$2:$H$21,8,FALSE),"NO EMI")</f>
        <v>521680</v>
      </c>
      <c r="V61" s="3">
        <f t="shared" si="4"/>
        <v>2021</v>
      </c>
      <c r="W61" s="1">
        <f t="shared" si="5"/>
        <v>-13356.771148973296</v>
      </c>
      <c r="X61" s="2">
        <f>VLOOKUP($F61,[2]vehicle_details!$A$2:$C$21,3,FALSE)</f>
        <v>1.5</v>
      </c>
      <c r="Y61" s="2">
        <v>13000</v>
      </c>
      <c r="Z61" s="2">
        <f t="shared" si="6"/>
        <v>1</v>
      </c>
      <c r="AA61" s="1">
        <f t="shared" si="7"/>
        <v>11900</v>
      </c>
      <c r="AB61" s="1">
        <f t="shared" si="8"/>
        <v>24900</v>
      </c>
      <c r="AC61" s="1"/>
      <c r="AD61" s="1">
        <f t="shared" si="9"/>
        <v>38036.771148973297</v>
      </c>
      <c r="AE61" s="1">
        <f t="shared" si="10"/>
        <v>62936.771148973297</v>
      </c>
    </row>
    <row r="62" spans="1:38" ht="13.8" x14ac:dyDescent="0.3">
      <c r="A62" s="2">
        <v>1330</v>
      </c>
      <c r="B62" s="2" t="s">
        <v>14</v>
      </c>
      <c r="C62" s="2">
        <v>115</v>
      </c>
      <c r="D62" s="2" t="s">
        <v>13</v>
      </c>
      <c r="E62" s="4">
        <v>43325</v>
      </c>
      <c r="F62" s="2">
        <v>71231</v>
      </c>
      <c r="G62" s="2" t="s">
        <v>3</v>
      </c>
      <c r="H62" s="2">
        <v>2018</v>
      </c>
      <c r="I62" s="2" t="str">
        <f>VLOOKUP($C62,[1]location!$A$2:$D$29,2,FALSE)</f>
        <v>Rampura Branch</v>
      </c>
      <c r="J62" s="2" t="str">
        <f>VLOOKUP($C63,[1]location!$A$2:$D$29,3,FALSE)</f>
        <v>AMD</v>
      </c>
      <c r="K62" s="2" t="str">
        <f>VLOOKUP($C63,[1]location!$A$2:$D$29,4,FALSE)</f>
        <v>Ahmedabad</v>
      </c>
      <c r="L62" s="2" t="str">
        <f>VLOOKUP($F62,[2]vehicle_details!$A$2:$B$21,2,FALSE)</f>
        <v>Tata Ace</v>
      </c>
      <c r="M62" s="3">
        <f>VLOOKUP($L62,[3]vehicle_mileage!$A$2:$C$21,3,FALSE)</f>
        <v>14</v>
      </c>
      <c r="N62" s="3">
        <f t="shared" si="0"/>
        <v>114.28571428571429</v>
      </c>
      <c r="O62" s="1">
        <f t="shared" si="1"/>
        <v>8228.5714285714294</v>
      </c>
      <c r="P62" s="1">
        <f>VLOOKUP($L62,[4]maintenance!$A$1:$F$21,6,FALSE)</f>
        <v>15080</v>
      </c>
      <c r="Q62" s="2" t="s">
        <v>160</v>
      </c>
      <c r="R62" s="3" t="str">
        <f t="shared" si="2"/>
        <v>EMI (4 yrs)</v>
      </c>
      <c r="S62" s="2" t="str">
        <f t="shared" si="11"/>
        <v>4</v>
      </c>
      <c r="T62" s="2">
        <f t="shared" si="3"/>
        <v>48</v>
      </c>
      <c r="U62" s="1">
        <f>IF($Q62="EMI",VLOOKUP($F62,[2]vehicle_details!$A$2:$H$21,8,FALSE),"NO EMI")</f>
        <v>321440</v>
      </c>
      <c r="V62" s="3">
        <f t="shared" si="4"/>
        <v>2022</v>
      </c>
      <c r="W62" s="1">
        <f t="shared" si="5"/>
        <v>-8229.9503874520324</v>
      </c>
      <c r="X62" s="2">
        <f>VLOOKUP($F62,[2]vehicle_details!$A$2:$C$21,3,FALSE)</f>
        <v>0.75</v>
      </c>
      <c r="Y62" s="2">
        <v>13000</v>
      </c>
      <c r="Z62" s="2">
        <f t="shared" si="6"/>
        <v>1</v>
      </c>
      <c r="AA62" s="1">
        <f t="shared" si="7"/>
        <v>11900</v>
      </c>
      <c r="AB62" s="1">
        <f t="shared" si="8"/>
        <v>24900</v>
      </c>
      <c r="AC62" s="1"/>
      <c r="AD62" s="1">
        <f t="shared" si="9"/>
        <v>31538.521816023458</v>
      </c>
      <c r="AE62" s="1">
        <f t="shared" si="10"/>
        <v>56438.521816023458</v>
      </c>
    </row>
    <row r="63" spans="1:38" ht="13.8" x14ac:dyDescent="0.3">
      <c r="A63" s="2">
        <v>1330</v>
      </c>
      <c r="B63" s="2" t="s">
        <v>14</v>
      </c>
      <c r="C63" s="2">
        <v>115</v>
      </c>
      <c r="D63" s="2" t="s">
        <v>13</v>
      </c>
      <c r="E63" s="4">
        <v>43325</v>
      </c>
      <c r="F63" s="2">
        <v>71235</v>
      </c>
      <c r="G63" s="2" t="s">
        <v>3</v>
      </c>
      <c r="H63" s="2">
        <v>2018</v>
      </c>
      <c r="I63" s="2" t="str">
        <f>VLOOKUP($C63,[1]location!$A$2:$D$29,2,FALSE)</f>
        <v>Rampura Branch</v>
      </c>
      <c r="J63" s="2" t="str">
        <f>VLOOKUP($C64,[1]location!$A$2:$D$29,3,FALSE)</f>
        <v>AMD</v>
      </c>
      <c r="K63" s="2" t="str">
        <f>VLOOKUP($C64,[1]location!$A$2:$D$29,4,FALSE)</f>
        <v>Ahmedabad</v>
      </c>
      <c r="L63" s="2" t="str">
        <f>VLOOKUP($F63,[2]vehicle_details!$A$2:$B$21,2,FALSE)</f>
        <v>Eicher 17</v>
      </c>
      <c r="M63" s="3">
        <f>VLOOKUP($L63,[3]vehicle_mileage!$A$2:$C$21,3,FALSE)</f>
        <v>7</v>
      </c>
      <c r="N63" s="3">
        <f t="shared" si="0"/>
        <v>228.57142857142858</v>
      </c>
      <c r="O63" s="1">
        <f t="shared" si="1"/>
        <v>16457.142857142859</v>
      </c>
      <c r="P63" s="1">
        <f>VLOOKUP($L63,[4]maintenance!$A$1:$F$21,6,FALSE)</f>
        <v>15080</v>
      </c>
      <c r="Q63" s="2" t="s">
        <v>160</v>
      </c>
      <c r="R63" s="3" t="str">
        <f t="shared" si="2"/>
        <v>EMI (4 yrs)</v>
      </c>
      <c r="S63" s="2" t="str">
        <f t="shared" si="11"/>
        <v>4</v>
      </c>
      <c r="T63" s="2">
        <f t="shared" si="3"/>
        <v>48</v>
      </c>
      <c r="U63" s="1">
        <f>IF($Q63="EMI",VLOOKUP($F63,[2]vehicle_details!$A$2:$H$21,8,FALSE),"NO EMI")</f>
        <v>924000</v>
      </c>
      <c r="V63" s="3">
        <f t="shared" si="4"/>
        <v>2022</v>
      </c>
      <c r="W63" s="1">
        <f t="shared" si="5"/>
        <v>-23657.522890759326</v>
      </c>
      <c r="X63" s="2">
        <f>VLOOKUP($F63,[2]vehicle_details!$A$2:$C$21,3,FALSE)</f>
        <v>4.5</v>
      </c>
      <c r="Y63" s="2">
        <v>13000</v>
      </c>
      <c r="Z63" s="2">
        <f t="shared" si="6"/>
        <v>2</v>
      </c>
      <c r="AA63" s="1">
        <f t="shared" si="7"/>
        <v>23800</v>
      </c>
      <c r="AB63" s="1">
        <f t="shared" si="8"/>
        <v>36800</v>
      </c>
      <c r="AC63" s="1"/>
      <c r="AD63" s="1">
        <f t="shared" si="9"/>
        <v>55194.665747902181</v>
      </c>
      <c r="AE63" s="1">
        <f t="shared" si="10"/>
        <v>91994.665747902181</v>
      </c>
    </row>
    <row r="64" spans="1:38" ht="13.8" x14ac:dyDescent="0.3">
      <c r="A64" s="2">
        <v>1330</v>
      </c>
      <c r="B64" s="2" t="s">
        <v>14</v>
      </c>
      <c r="C64" s="2">
        <v>115</v>
      </c>
      <c r="D64" s="2" t="s">
        <v>13</v>
      </c>
      <c r="E64" s="4">
        <v>43325</v>
      </c>
      <c r="F64" s="2">
        <v>71243</v>
      </c>
      <c r="G64" s="2" t="s">
        <v>3</v>
      </c>
      <c r="H64" s="2">
        <v>2017</v>
      </c>
      <c r="I64" s="2" t="str">
        <f>VLOOKUP($C64,[1]location!$A$2:$D$29,2,FALSE)</f>
        <v>Rampura Branch</v>
      </c>
      <c r="J64" s="2" t="str">
        <f>VLOOKUP($C65,[1]location!$A$2:$D$29,3,FALSE)</f>
        <v>AMD</v>
      </c>
      <c r="K64" s="2" t="str">
        <f>VLOOKUP($C65,[1]location!$A$2:$D$29,4,FALSE)</f>
        <v>Ahmedabad</v>
      </c>
      <c r="L64" s="2" t="str">
        <f>VLOOKUP($F64,[2]vehicle_details!$A$2:$B$21,2,FALSE)</f>
        <v>Mahindra</v>
      </c>
      <c r="M64" s="3">
        <f>VLOOKUP($L64,[3]vehicle_mileage!$A$2:$C$21,3,FALSE)</f>
        <v>12</v>
      </c>
      <c r="N64" s="3">
        <f t="shared" si="0"/>
        <v>133.33333333333334</v>
      </c>
      <c r="O64" s="1">
        <f t="shared" si="1"/>
        <v>9600</v>
      </c>
      <c r="P64" s="1">
        <f>VLOOKUP($L64,[4]maintenance!$A$1:$F$21,6,FALSE)</f>
        <v>15080</v>
      </c>
      <c r="Q64" s="2" t="s">
        <v>160</v>
      </c>
      <c r="R64" s="3" t="str">
        <f t="shared" si="2"/>
        <v>EMI (4 yrs)</v>
      </c>
      <c r="S64" s="2" t="str">
        <f t="shared" si="11"/>
        <v>4</v>
      </c>
      <c r="T64" s="2">
        <f t="shared" si="3"/>
        <v>48</v>
      </c>
      <c r="U64" s="1">
        <f>IF($Q64="EMI",VLOOKUP($F64,[2]vehicle_details!$A$2:$H$21,8,FALSE),"NO EMI")</f>
        <v>601600</v>
      </c>
      <c r="V64" s="3">
        <f t="shared" si="4"/>
        <v>2021</v>
      </c>
      <c r="W64" s="1">
        <f t="shared" si="5"/>
        <v>-15402.993258745464</v>
      </c>
      <c r="X64" s="2">
        <f>VLOOKUP($F64,[2]vehicle_details!$A$2:$C$21,3,FALSE)</f>
        <v>1.5</v>
      </c>
      <c r="Y64" s="2">
        <v>13000</v>
      </c>
      <c r="Z64" s="2">
        <f t="shared" si="6"/>
        <v>1</v>
      </c>
      <c r="AA64" s="1">
        <f t="shared" si="7"/>
        <v>11900</v>
      </c>
      <c r="AB64" s="1">
        <f t="shared" si="8"/>
        <v>24900</v>
      </c>
      <c r="AC64" s="1"/>
      <c r="AD64" s="1">
        <f t="shared" si="9"/>
        <v>40082.993258745468</v>
      </c>
      <c r="AE64" s="1">
        <f t="shared" si="10"/>
        <v>64982.993258745468</v>
      </c>
    </row>
    <row r="65" spans="1:31" ht="13.8" x14ac:dyDescent="0.3">
      <c r="A65" s="2">
        <v>1331</v>
      </c>
      <c r="B65" s="2" t="s">
        <v>12</v>
      </c>
      <c r="C65" s="2">
        <v>119</v>
      </c>
      <c r="D65" s="2" t="s">
        <v>11</v>
      </c>
      <c r="E65" s="4">
        <v>43321</v>
      </c>
      <c r="F65" s="2">
        <v>71243</v>
      </c>
      <c r="G65" s="2" t="s">
        <v>10</v>
      </c>
      <c r="H65" s="2">
        <v>2018</v>
      </c>
      <c r="I65" s="2" t="str">
        <f>VLOOKUP($C65,[1]location!$A$2:$D$29,2,FALSE)</f>
        <v>Ahmmedabad City</v>
      </c>
      <c r="J65" s="2" t="str">
        <f>VLOOKUP($C66,[1]location!$A$2:$D$29,3,FALSE)</f>
        <v>AMD</v>
      </c>
      <c r="K65" s="2" t="str">
        <f>VLOOKUP($C66,[1]location!$A$2:$D$29,4,FALSE)</f>
        <v>Ahmedabad</v>
      </c>
      <c r="L65" s="2" t="str">
        <f>VLOOKUP($F65,[2]vehicle_details!$A$2:$B$21,2,FALSE)</f>
        <v>Mahindra</v>
      </c>
      <c r="M65" s="3">
        <f>VLOOKUP($L65,[3]vehicle_mileage!$A$2:$C$21,3,FALSE)</f>
        <v>12</v>
      </c>
      <c r="N65" s="3">
        <f t="shared" si="0"/>
        <v>133.33333333333334</v>
      </c>
      <c r="O65" s="1">
        <f t="shared" si="1"/>
        <v>9600</v>
      </c>
      <c r="P65" s="1">
        <f>VLOOKUP($L65,[4]maintenance!$A$1:$F$21,6,FALSE)</f>
        <v>15080</v>
      </c>
      <c r="Q65" s="2" t="s">
        <v>10</v>
      </c>
      <c r="R65" s="3" t="str">
        <f t="shared" si="2"/>
        <v>Owned</v>
      </c>
      <c r="S65" s="2" t="str">
        <f t="shared" si="11"/>
        <v>NO EMI</v>
      </c>
      <c r="T65" s="2" t="str">
        <f t="shared" si="3"/>
        <v>NO EMI</v>
      </c>
      <c r="U65" s="1" t="str">
        <f>IF($Q65="EMI",VLOOKUP($F65,[2]vehicle_details!$A$2:$H$21,8,FALSE),"NO EMI")</f>
        <v>NO EMI</v>
      </c>
      <c r="V65" s="3" t="str">
        <f t="shared" si="4"/>
        <v>NO EMI</v>
      </c>
      <c r="W65" s="1">
        <f t="shared" si="5"/>
        <v>0</v>
      </c>
      <c r="X65" s="2">
        <f>VLOOKUP($F65,[2]vehicle_details!$A$2:$C$21,3,FALSE)</f>
        <v>1.5</v>
      </c>
      <c r="Y65" s="2">
        <v>13000</v>
      </c>
      <c r="Z65" s="2">
        <f t="shared" si="6"/>
        <v>1</v>
      </c>
      <c r="AA65" s="1">
        <f t="shared" si="7"/>
        <v>11900</v>
      </c>
      <c r="AB65" s="1">
        <f t="shared" si="8"/>
        <v>24900</v>
      </c>
      <c r="AC65" s="1"/>
      <c r="AD65" s="1">
        <f t="shared" si="9"/>
        <v>24680</v>
      </c>
      <c r="AE65" s="1">
        <f t="shared" si="10"/>
        <v>49580</v>
      </c>
    </row>
    <row r="66" spans="1:31" ht="13.8" x14ac:dyDescent="0.3">
      <c r="A66" s="2">
        <v>1331</v>
      </c>
      <c r="B66" s="2" t="s">
        <v>12</v>
      </c>
      <c r="C66" s="2">
        <v>119</v>
      </c>
      <c r="D66" s="2" t="s">
        <v>11</v>
      </c>
      <c r="E66" s="4">
        <v>43321</v>
      </c>
      <c r="F66" s="2">
        <v>71243</v>
      </c>
      <c r="G66" s="2" t="s">
        <v>10</v>
      </c>
      <c r="H66" s="2">
        <v>2005</v>
      </c>
      <c r="I66" s="2" t="str">
        <f>VLOOKUP($C66,[1]location!$A$2:$D$29,2,FALSE)</f>
        <v>Ahmmedabad City</v>
      </c>
      <c r="J66" s="2" t="str">
        <f>VLOOKUP($C67,[1]location!$A$2:$D$29,3,FALSE)</f>
        <v>AMD</v>
      </c>
      <c r="K66" s="2" t="str">
        <f>VLOOKUP($C67,[1]location!$A$2:$D$29,4,FALSE)</f>
        <v>Ahmedabad</v>
      </c>
      <c r="L66" s="2" t="str">
        <f>VLOOKUP($F66,[2]vehicle_details!$A$2:$B$21,2,FALSE)</f>
        <v>Mahindra</v>
      </c>
      <c r="M66" s="3">
        <f>VLOOKUP($L66,[3]vehicle_mileage!$A$2:$C$21,3,FALSE)</f>
        <v>12</v>
      </c>
      <c r="N66" s="3">
        <f t="shared" si="0"/>
        <v>133.33333333333334</v>
      </c>
      <c r="O66" s="1">
        <f t="shared" si="1"/>
        <v>9600</v>
      </c>
      <c r="P66" s="1">
        <f>VLOOKUP($L66,[4]maintenance!$A$1:$F$21,6,FALSE)</f>
        <v>15080</v>
      </c>
      <c r="Q66" s="2" t="s">
        <v>10</v>
      </c>
      <c r="R66" s="3" t="str">
        <f t="shared" si="2"/>
        <v>Owned</v>
      </c>
      <c r="S66" s="2" t="str">
        <f t="shared" si="11"/>
        <v>NO EMI</v>
      </c>
      <c r="T66" s="2" t="str">
        <f t="shared" si="3"/>
        <v>NO EMI</v>
      </c>
      <c r="U66" s="1" t="str">
        <f>IF($Q66="EMI",VLOOKUP($F66,[2]vehicle_details!$A$2:$H$21,8,FALSE),"NO EMI")</f>
        <v>NO EMI</v>
      </c>
      <c r="V66" s="3" t="str">
        <f t="shared" si="4"/>
        <v>NO EMI</v>
      </c>
      <c r="W66" s="1">
        <f t="shared" si="5"/>
        <v>0</v>
      </c>
      <c r="X66" s="2">
        <f>VLOOKUP($F66,[2]vehicle_details!$A$2:$C$21,3,FALSE)</f>
        <v>1.5</v>
      </c>
      <c r="Y66" s="2">
        <v>13000</v>
      </c>
      <c r="Z66" s="2">
        <f t="shared" si="6"/>
        <v>1</v>
      </c>
      <c r="AA66" s="1">
        <f t="shared" si="7"/>
        <v>11900</v>
      </c>
      <c r="AB66" s="1">
        <f t="shared" si="8"/>
        <v>24900</v>
      </c>
      <c r="AC66" s="1"/>
      <c r="AD66" s="1">
        <f t="shared" si="9"/>
        <v>24680</v>
      </c>
      <c r="AE66" s="1">
        <f t="shared" si="10"/>
        <v>49580</v>
      </c>
    </row>
    <row r="67" spans="1:31" ht="13.8" x14ac:dyDescent="0.3">
      <c r="A67" s="2">
        <v>1105</v>
      </c>
      <c r="B67" s="2" t="s">
        <v>9</v>
      </c>
      <c r="C67" s="2">
        <v>112</v>
      </c>
      <c r="D67" s="2" t="s">
        <v>8</v>
      </c>
      <c r="E67" s="4">
        <v>42994</v>
      </c>
      <c r="F67" s="2">
        <v>71238</v>
      </c>
      <c r="G67" s="2" t="s">
        <v>3</v>
      </c>
      <c r="H67" s="2">
        <v>2008</v>
      </c>
      <c r="I67" s="2" t="str">
        <f>VLOOKUP($C67,[1]location!$A$2:$D$29,2,FALSE)</f>
        <v>Vapi</v>
      </c>
      <c r="J67" s="2" t="str">
        <f>VLOOKUP($C68,[1]location!$A$2:$D$29,3,FALSE)</f>
        <v>AMD</v>
      </c>
      <c r="K67" s="2" t="str">
        <f>VLOOKUP($C68,[1]location!$A$2:$D$29,4,FALSE)</f>
        <v>Ahmedabad</v>
      </c>
      <c r="L67" s="2" t="str">
        <f>VLOOKUP($F67,[2]vehicle_details!$A$2:$B$21,2,FALSE)</f>
        <v>Eicher 20</v>
      </c>
      <c r="M67" s="3">
        <f>VLOOKUP($L67,[3]vehicle_mileage!$A$2:$C$21,3,FALSE)</f>
        <v>6</v>
      </c>
      <c r="N67" s="3">
        <f t="shared" si="0"/>
        <v>266.66666666666669</v>
      </c>
      <c r="O67" s="1">
        <f t="shared" si="1"/>
        <v>19200</v>
      </c>
      <c r="P67" s="1">
        <f>VLOOKUP($L67,[4]maintenance!$A$1:$F$21,6,FALSE)</f>
        <v>15080</v>
      </c>
      <c r="Q67" s="2" t="s">
        <v>160</v>
      </c>
      <c r="R67" s="3" t="str">
        <f t="shared" si="2"/>
        <v>EMI (4 yrs)</v>
      </c>
      <c r="S67" s="2" t="str">
        <f t="shared" si="11"/>
        <v>4</v>
      </c>
      <c r="T67" s="2">
        <f t="shared" si="3"/>
        <v>48</v>
      </c>
      <c r="U67" s="1">
        <f>IF($Q67="EMI",VLOOKUP($F67,[2]vehicle_details!$A$2:$H$21,8,FALSE),"NO EMI")</f>
        <v>1003600</v>
      </c>
      <c r="V67" s="3">
        <f t="shared" si="4"/>
        <v>2012</v>
      </c>
      <c r="W67" s="1">
        <f t="shared" si="5"/>
        <v>-25695.55191901089</v>
      </c>
      <c r="X67" s="2">
        <f>VLOOKUP($F67,[2]vehicle_details!$A$2:$C$21,3,FALSE)</f>
        <v>6.5</v>
      </c>
      <c r="Y67" s="2">
        <v>13000</v>
      </c>
      <c r="Z67" s="2">
        <f t="shared" si="6"/>
        <v>2</v>
      </c>
      <c r="AA67" s="1">
        <f t="shared" si="7"/>
        <v>23800</v>
      </c>
      <c r="AB67" s="1">
        <f t="shared" si="8"/>
        <v>36800</v>
      </c>
      <c r="AC67" s="1"/>
      <c r="AD67" s="1">
        <f t="shared" si="9"/>
        <v>59975.55191901089</v>
      </c>
      <c r="AE67" s="1">
        <f t="shared" si="10"/>
        <v>96775.55191901089</v>
      </c>
    </row>
    <row r="68" spans="1:31" ht="13.8" x14ac:dyDescent="0.3">
      <c r="A68" s="2">
        <v>1104</v>
      </c>
      <c r="B68" s="2" t="s">
        <v>7</v>
      </c>
      <c r="C68" s="2">
        <v>120</v>
      </c>
      <c r="D68" s="2" t="s">
        <v>6</v>
      </c>
      <c r="E68" s="4">
        <v>42993</v>
      </c>
      <c r="F68" s="2">
        <v>71249</v>
      </c>
      <c r="G68" s="2" t="s">
        <v>3</v>
      </c>
      <c r="H68" s="2">
        <v>2017</v>
      </c>
      <c r="I68" s="2" t="str">
        <f>VLOOKUP($C68,[1]location!$A$2:$D$29,2,FALSE)</f>
        <v>Sanand</v>
      </c>
      <c r="J68" s="2" t="str">
        <f>VLOOKUP($C69,[1]location!$A$2:$D$29,3,FALSE)</f>
        <v>AMD</v>
      </c>
      <c r="K68" s="2" t="str">
        <f>VLOOKUP($C69,[1]location!$A$2:$D$29,4,FALSE)</f>
        <v>Ahmedabad</v>
      </c>
      <c r="L68" s="2" t="str">
        <f>VLOOKUP($F68,[2]vehicle_details!$A$2:$B$21,2,FALSE)</f>
        <v>AL Dost</v>
      </c>
      <c r="M68" s="3">
        <f>VLOOKUP($L68,[3]vehicle_mileage!$A$2:$C$21,3,FALSE)</f>
        <v>12</v>
      </c>
      <c r="N68" s="3">
        <f t="shared" si="0"/>
        <v>133.33333333333334</v>
      </c>
      <c r="O68" s="1">
        <f t="shared" si="1"/>
        <v>9600</v>
      </c>
      <c r="P68" s="1">
        <f>VLOOKUP($L68,[4]maintenance!$A$1:$F$21,6,FALSE)</f>
        <v>15080</v>
      </c>
      <c r="Q68" s="2" t="s">
        <v>160</v>
      </c>
      <c r="R68" s="3" t="str">
        <f t="shared" si="2"/>
        <v>EMI (4 yrs)</v>
      </c>
      <c r="S68" s="2" t="str">
        <f t="shared" si="11"/>
        <v>4</v>
      </c>
      <c r="T68" s="2">
        <f t="shared" si="3"/>
        <v>48</v>
      </c>
      <c r="U68" s="1">
        <f>IF($Q68="EMI",VLOOKUP($F68,[2]vehicle_details!$A$2:$H$21,8,FALSE),"NO EMI")</f>
        <v>401600</v>
      </c>
      <c r="V68" s="3">
        <f t="shared" si="4"/>
        <v>2021</v>
      </c>
      <c r="W68" s="1">
        <f t="shared" si="5"/>
        <v>-10282.31730836466</v>
      </c>
      <c r="X68" s="2">
        <f>VLOOKUP($F68,[2]vehicle_details!$A$2:$C$21,3,FALSE)</f>
        <v>1.25</v>
      </c>
      <c r="Y68" s="2">
        <v>13000</v>
      </c>
      <c r="Z68" s="2">
        <f t="shared" si="6"/>
        <v>1</v>
      </c>
      <c r="AA68" s="1">
        <f t="shared" si="7"/>
        <v>11900</v>
      </c>
      <c r="AB68" s="1">
        <f t="shared" si="8"/>
        <v>24900</v>
      </c>
      <c r="AC68" s="1"/>
      <c r="AD68" s="1">
        <f t="shared" si="9"/>
        <v>34962.317308364662</v>
      </c>
      <c r="AE68" s="1">
        <f t="shared" si="10"/>
        <v>59862.317308364662</v>
      </c>
    </row>
    <row r="69" spans="1:31" ht="13.8" x14ac:dyDescent="0.3">
      <c r="A69" s="2">
        <v>1171</v>
      </c>
      <c r="B69" s="2" t="s">
        <v>5</v>
      </c>
      <c r="C69" s="2">
        <v>120</v>
      </c>
      <c r="D69" s="2" t="s">
        <v>4</v>
      </c>
      <c r="E69" s="4">
        <v>43166</v>
      </c>
      <c r="F69" s="2">
        <v>71249</v>
      </c>
      <c r="G69" s="2" t="s">
        <v>3</v>
      </c>
      <c r="H69" s="2">
        <v>2017</v>
      </c>
      <c r="I69" s="2" t="str">
        <f>VLOOKUP($C69,[1]location!$A$2:$D$29,2,FALSE)</f>
        <v>Sanand</v>
      </c>
      <c r="J69" s="2" t="str">
        <f>VLOOKUP($C70,[1]location!$A$2:$D$29,3,FALSE)</f>
        <v>AMD</v>
      </c>
      <c r="K69" s="2" t="str">
        <f>VLOOKUP($C70,[1]location!$A$2:$D$29,4,FALSE)</f>
        <v>Ahmedabad</v>
      </c>
      <c r="L69" s="2" t="str">
        <f>VLOOKUP($F69,[2]vehicle_details!$A$2:$B$21,2,FALSE)</f>
        <v>AL Dost</v>
      </c>
      <c r="M69" s="3">
        <f>VLOOKUP($L69,[3]vehicle_mileage!$A$2:$C$21,3,FALSE)</f>
        <v>12</v>
      </c>
      <c r="N69" s="3">
        <f t="shared" si="0"/>
        <v>133.33333333333334</v>
      </c>
      <c r="O69" s="1">
        <f t="shared" si="1"/>
        <v>9600</v>
      </c>
      <c r="P69" s="1">
        <f>VLOOKUP($L69,[4]maintenance!$A$1:$F$21,6,FALSE)</f>
        <v>15080</v>
      </c>
      <c r="Q69" s="2" t="s">
        <v>160</v>
      </c>
      <c r="R69" s="3" t="str">
        <f t="shared" si="2"/>
        <v>EMI (4 yrs)</v>
      </c>
      <c r="S69" s="2" t="str">
        <f t="shared" si="11"/>
        <v>4</v>
      </c>
      <c r="T69" s="2">
        <f t="shared" si="3"/>
        <v>48</v>
      </c>
      <c r="U69" s="1">
        <f>IF($Q69="EMI",VLOOKUP($F69,[2]vehicle_details!$A$2:$H$21,8,FALSE),"NO EMI")</f>
        <v>401600</v>
      </c>
      <c r="V69" s="3">
        <f t="shared" si="4"/>
        <v>2021</v>
      </c>
      <c r="W69" s="1">
        <f t="shared" si="5"/>
        <v>-10282.31730836466</v>
      </c>
      <c r="X69" s="2">
        <f>VLOOKUP($F69,[2]vehicle_details!$A$2:$C$21,3,FALSE)</f>
        <v>1.25</v>
      </c>
      <c r="Y69" s="2">
        <v>13000</v>
      </c>
      <c r="Z69" s="2">
        <f t="shared" si="6"/>
        <v>1</v>
      </c>
      <c r="AA69" s="1">
        <f t="shared" si="7"/>
        <v>11900</v>
      </c>
      <c r="AB69" s="1">
        <f t="shared" si="8"/>
        <v>24900</v>
      </c>
      <c r="AC69" s="1"/>
      <c r="AD69" s="1">
        <f t="shared" si="9"/>
        <v>34962.317308364662</v>
      </c>
      <c r="AE69" s="1">
        <f t="shared" si="10"/>
        <v>59862.317308364662</v>
      </c>
    </row>
    <row r="70" spans="1:31" ht="13.8" x14ac:dyDescent="0.3">
      <c r="A70" s="2">
        <v>1151</v>
      </c>
      <c r="B70" s="2" t="s">
        <v>2</v>
      </c>
      <c r="C70" s="2">
        <v>116</v>
      </c>
      <c r="D70" s="2" t="s">
        <v>1</v>
      </c>
      <c r="E70" s="4">
        <v>43120</v>
      </c>
      <c r="F70" s="2">
        <v>71234</v>
      </c>
      <c r="G70" s="2" t="s">
        <v>0</v>
      </c>
      <c r="H70" s="2">
        <v>2013</v>
      </c>
      <c r="I70" s="2" t="str">
        <f>VLOOKUP($C70,[1]location!$A$2:$D$29,2,FALSE)</f>
        <v>Vadodara</v>
      </c>
      <c r="J70" s="2" t="str">
        <f>VLOOKUP($C70,[1]location!$A$2:$D$29,3,FALSE)</f>
        <v>AMD</v>
      </c>
      <c r="K70" s="2" t="str">
        <f>VLOOKUP($C70,[1]location!$A$2:$D$29,4,FALSE)</f>
        <v>Ahmedabad</v>
      </c>
      <c r="L70" s="2" t="str">
        <f>VLOOKUP($F70,[2]vehicle_details!$A$2:$B$21,2,FALSE)</f>
        <v>Eicher 14</v>
      </c>
      <c r="M70" s="3">
        <f>VLOOKUP($L70,[3]vehicle_mileage!$A$2:$C$21,3,FALSE)</f>
        <v>8</v>
      </c>
      <c r="N70" s="3">
        <f t="shared" ref="N70" si="12">1600/$M70</f>
        <v>200</v>
      </c>
      <c r="O70" s="1">
        <f t="shared" ref="O70" si="13">$N70*72</f>
        <v>14400</v>
      </c>
      <c r="P70" s="1">
        <f>VLOOKUP($L70,[4]maintenance!$A$1:$F$21,6,FALSE)</f>
        <v>15080</v>
      </c>
      <c r="Q70" s="2" t="s">
        <v>161</v>
      </c>
      <c r="R70" s="3" t="str">
        <f t="shared" ref="R70" si="14">$G70</f>
        <v>Market (68000)</v>
      </c>
      <c r="S70" s="2" t="str">
        <f t="shared" ref="S70" si="15">IF($Q70="EMI",MID($G70,6,1),"NO EMI")</f>
        <v>NO EMI</v>
      </c>
      <c r="T70" s="2" t="str">
        <f t="shared" ref="T70" si="16">IFERROR($S70*12,"NO EMI")</f>
        <v>NO EMI</v>
      </c>
      <c r="U70" s="1" t="str">
        <f>IF($Q70="EMI",VLOOKUP($F70,[2]vehicle_details!$A$2:$H$21,8,FALSE),"NO EMI")</f>
        <v>NO EMI</v>
      </c>
      <c r="V70" s="3" t="str">
        <f t="shared" ref="V70" si="17">IF($Q70="EMI",$H70+$S70,"NO EMI")</f>
        <v>NO EMI</v>
      </c>
      <c r="W70" s="1">
        <f t="shared" ref="W70" si="18">IFERROR(PMT(10.5%/12,T70,U70),0)</f>
        <v>0</v>
      </c>
      <c r="X70" s="2">
        <f>VLOOKUP($F70,[2]vehicle_details!$A$2:$C$21,3,FALSE)</f>
        <v>2.5</v>
      </c>
      <c r="Y70" s="2">
        <v>13000</v>
      </c>
      <c r="Z70" s="2">
        <f t="shared" ref="Z70" si="19">IF(X70&lt;2,1,2)</f>
        <v>2</v>
      </c>
      <c r="AA70" s="1">
        <f t="shared" ref="AA70" si="20">$Z70*11900</f>
        <v>23800</v>
      </c>
      <c r="AB70" s="1">
        <f t="shared" ref="AB70" si="21">$Y70+$AA70</f>
        <v>36800</v>
      </c>
      <c r="AC70" s="1">
        <v>68000</v>
      </c>
      <c r="AD70" s="1">
        <f t="shared" ref="AD70" si="22">IF($Q70&lt;&gt;"Market",$O70+$P70-$W70,$AC70)</f>
        <v>68000</v>
      </c>
      <c r="AE70" s="1">
        <f t="shared" ref="AE70" si="23">$AB70+$AD70</f>
        <v>104800</v>
      </c>
    </row>
    <row r="71" spans="1:31" ht="15.75" customHeight="1" x14ac:dyDescent="0.3">
      <c r="AE71" s="22"/>
    </row>
  </sheetData>
  <dataConsolidate/>
  <mergeCells count="11">
    <mergeCell ref="X2:AB2"/>
    <mergeCell ref="AC2:AE2"/>
    <mergeCell ref="AC1:AE1"/>
    <mergeCell ref="Q3:R3"/>
    <mergeCell ref="S3:T3"/>
    <mergeCell ref="I1:AB1"/>
    <mergeCell ref="N3:O3"/>
    <mergeCell ref="I3:L3"/>
    <mergeCell ref="Z3:AA3"/>
    <mergeCell ref="I2:O2"/>
    <mergeCell ref="Q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Agarwal</dc:creator>
  <cp:lastModifiedBy>Puneet Kumar</cp:lastModifiedBy>
  <dcterms:created xsi:type="dcterms:W3CDTF">2024-04-27T10:48:34Z</dcterms:created>
  <dcterms:modified xsi:type="dcterms:W3CDTF">2024-07-24T06:11:57Z</dcterms:modified>
</cp:coreProperties>
</file>