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8_{76183E60-C098-46D7-B5F5-D1F62D1033C2}" xr6:coauthVersionLast="47" xr6:coauthVersionMax="47" xr10:uidLastSave="{00000000-0000-0000-0000-000000000000}"/>
  <bookViews>
    <workbookView xWindow="-108" yWindow="-108" windowWidth="23256" windowHeight="13176" xr2:uid="{ECDC520F-48B9-4E68-99A4-AF1F4F66D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N10" i="1"/>
  <c r="K11" i="1"/>
  <c r="G5" i="1"/>
  <c r="G6" i="1"/>
  <c r="G7" i="1"/>
  <c r="G8" i="1"/>
  <c r="H8" i="1" s="1"/>
  <c r="I8" i="1" s="1"/>
  <c r="J8" i="1" s="1"/>
  <c r="G9" i="1"/>
  <c r="H9" i="1" s="1"/>
  <c r="I9" i="1" s="1"/>
  <c r="J9" i="1" s="1"/>
  <c r="G10" i="1"/>
  <c r="G11" i="1"/>
  <c r="G4" i="1"/>
  <c r="I10" i="1"/>
  <c r="J10" i="1" s="1"/>
  <c r="K5" i="1"/>
  <c r="K6" i="1"/>
  <c r="K7" i="1"/>
  <c r="K10" i="1"/>
  <c r="K4" i="1"/>
  <c r="H5" i="1"/>
  <c r="I5" i="1" s="1"/>
  <c r="J5" i="1" s="1"/>
  <c r="H6" i="1"/>
  <c r="I6" i="1" s="1"/>
  <c r="J6" i="1" s="1"/>
  <c r="H7" i="1"/>
  <c r="I7" i="1" s="1"/>
  <c r="J7" i="1" s="1"/>
  <c r="H10" i="1"/>
  <c r="H11" i="1"/>
  <c r="H4" i="1"/>
  <c r="I4" i="1" s="1"/>
  <c r="J4" i="1" s="1"/>
  <c r="A1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11" i="1"/>
  <c r="E4" i="1"/>
  <c r="C5" i="1"/>
  <c r="C6" i="1"/>
  <c r="C7" i="1"/>
  <c r="C8" i="1"/>
  <c r="C9" i="1"/>
  <c r="C10" i="1"/>
  <c r="C4" i="1"/>
  <c r="A5" i="1"/>
  <c r="A6" i="1" s="1"/>
  <c r="A7" i="1" s="1"/>
  <c r="A8" i="1" s="1"/>
  <c r="A9" i="1" s="1"/>
  <c r="A10" i="1" s="1"/>
  <c r="K8" i="1" l="1"/>
  <c r="K9" i="1"/>
</calcChain>
</file>

<file path=xl/sharedStrings.xml><?xml version="1.0" encoding="utf-8"?>
<sst xmlns="http://schemas.openxmlformats.org/spreadsheetml/2006/main" count="18" uniqueCount="15">
  <si>
    <t>Temp</t>
  </si>
  <si>
    <t>V gas ผสม</t>
  </si>
  <si>
    <t>1st</t>
  </si>
  <si>
    <t>2nd</t>
  </si>
  <si>
    <t>V อ่านได้</t>
  </si>
  <si>
    <t>Vcorr</t>
  </si>
  <si>
    <t>Verror</t>
  </si>
  <si>
    <t>T (K)</t>
  </si>
  <si>
    <t>nair</t>
  </si>
  <si>
    <t>Pair</t>
  </si>
  <si>
    <t>PH2O</t>
  </si>
  <si>
    <t>logPH2O</t>
  </si>
  <si>
    <t>1/T *10^-3</t>
  </si>
  <si>
    <t>Hvap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</si>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</sst>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9" fontId="0" fillId="0" borderId="0" xfId="0" applyNumberFormat="1"/>
    <xf numFmtId="16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</a:t>
            </a:r>
            <a:r>
              <a:rPr lang="th-TH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313810743317279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3937007874015"/>
          <c:y val="0.1075399665950847"/>
          <c:w val="0.86272822845373209"/>
          <c:h val="0.8438289087381863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Sheet1!$K$4:$K$10</c:f>
              <c:numCache>
                <c:formatCode>0.00</c:formatCode>
                <c:ptCount val="7"/>
                <c:pt idx="0">
                  <c:v>3.0959752321981426</c:v>
                </c:pt>
                <c:pt idx="1">
                  <c:v>3.0487804878048781</c:v>
                </c:pt>
                <c:pt idx="2">
                  <c:v>3.0030030030030028</c:v>
                </c:pt>
                <c:pt idx="3">
                  <c:v>2.9585798816568047</c:v>
                </c:pt>
                <c:pt idx="4">
                  <c:v>2.9154518950437316</c:v>
                </c:pt>
                <c:pt idx="5">
                  <c:v>2.8735632183908044</c:v>
                </c:pt>
                <c:pt idx="6">
                  <c:v>2.8328611898016995</c:v>
                </c:pt>
              </c:numCache>
            </c:numRef>
          </c:xVal>
          <c:yVal>
            <c:numRef>
              <c:f>Sheet1!$J$4:$J$10</c:f>
              <c:numCache>
                <c:formatCode>0.000</c:formatCode>
                <c:ptCount val="7"/>
                <c:pt idx="0" formatCode="0.00">
                  <c:v>-1.015222033322321</c:v>
                </c:pt>
                <c:pt idx="1">
                  <c:v>-0.96926076087784674</c:v>
                </c:pt>
                <c:pt idx="2">
                  <c:v>-0.92979237834296002</c:v>
                </c:pt>
                <c:pt idx="3">
                  <c:v>-0.74556837464919667</c:v>
                </c:pt>
                <c:pt idx="4">
                  <c:v>-0.61887330677350627</c:v>
                </c:pt>
                <c:pt idx="5">
                  <c:v>-0.50544722328130631</c:v>
                </c:pt>
                <c:pt idx="6">
                  <c:v>-0.41907457630200351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A-4AE3-8515-587D56B9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2015"/>
        <c:axId val="24394095"/>
      </c:scatterChart>
      <c:valAx>
        <c:axId val="243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4095"/>
        <c:crosses val="autoZero"/>
        <c:crossBetween val="midCat"/>
      </c:valAx>
      <c:valAx>
        <c:axId val="243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18</xdr:row>
      <xdr:rowOff>7620</xdr:rowOff>
    </xdr:from>
    <xdr:to>
      <xdr:col>17</xdr:col>
      <xdr:colOff>228600</xdr:colOff>
      <xdr:row>48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C2414-9F76-42C4-B655-8F00199A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F19D-D11C-419B-8F8B-B751B15D4246}">
  <dimension ref="A1:S17"/>
  <sheetViews>
    <sheetView tabSelected="1" workbookViewId="0">
      <selection activeCell="J5" sqref="J5"/>
    </sheetView>
  </sheetViews>
  <sheetFormatPr defaultRowHeight="14.4" x14ac:dyDescent="0.3"/>
  <cols>
    <col min="1" max="1" width="8.88671875" customWidth="1"/>
    <col min="8" max="8" width="9.5546875" bestFit="1" customWidth="1"/>
    <col min="9" max="9" width="12.6640625" bestFit="1" customWidth="1"/>
    <col min="10" max="10" width="10.21875" bestFit="1" customWidth="1"/>
    <col min="11" max="11" width="10.5546875" bestFit="1" customWidth="1"/>
  </cols>
  <sheetData>
    <row r="1" spans="1:19" x14ac:dyDescent="0.3">
      <c r="A1" s="1" t="s">
        <v>0</v>
      </c>
      <c r="B1" s="1" t="s">
        <v>1</v>
      </c>
      <c r="C1" s="1"/>
      <c r="D1" s="1"/>
      <c r="E1" s="1"/>
      <c r="S1" t="s">
        <v>6</v>
      </c>
    </row>
    <row r="2" spans="1:19" x14ac:dyDescent="0.3">
      <c r="A2" s="1"/>
      <c r="B2" s="1" t="s">
        <v>2</v>
      </c>
      <c r="C2" s="1"/>
      <c r="D2" s="1" t="s">
        <v>3</v>
      </c>
      <c r="E2" s="1"/>
      <c r="F2" s="1" t="s">
        <v>5</v>
      </c>
      <c r="G2" s="1" t="s">
        <v>7</v>
      </c>
      <c r="H2" s="1" t="s">
        <v>9</v>
      </c>
      <c r="I2" s="1" t="s">
        <v>10</v>
      </c>
      <c r="J2" s="1" t="s">
        <v>11</v>
      </c>
      <c r="K2" s="1" t="s">
        <v>12</v>
      </c>
      <c r="S2">
        <v>0.05</v>
      </c>
    </row>
    <row r="3" spans="1:19" x14ac:dyDescent="0.3">
      <c r="A3" s="1"/>
      <c r="B3" t="s">
        <v>4</v>
      </c>
      <c r="C3" t="s">
        <v>5</v>
      </c>
      <c r="D3" t="s">
        <v>4</v>
      </c>
      <c r="E3" t="s">
        <v>5</v>
      </c>
      <c r="F3" s="1"/>
      <c r="G3" s="1"/>
      <c r="H3" s="1"/>
      <c r="I3" s="1"/>
      <c r="J3" s="1"/>
      <c r="K3" s="1"/>
    </row>
    <row r="4" spans="1:19" x14ac:dyDescent="0.3">
      <c r="A4">
        <v>50</v>
      </c>
      <c r="B4">
        <v>1.75</v>
      </c>
      <c r="C4">
        <f>B4+0.05</f>
        <v>1.8</v>
      </c>
      <c r="D4">
        <v>1.75</v>
      </c>
      <c r="E4">
        <f>D4+0.05</f>
        <v>1.8</v>
      </c>
      <c r="F4" s="3">
        <f>(C4+E4)/2</f>
        <v>1.8</v>
      </c>
      <c r="G4">
        <f>A4+273</f>
        <v>323</v>
      </c>
      <c r="H4" s="4">
        <f>0.06122*(0.082*G4)/F4</f>
        <v>0.90081828888888882</v>
      </c>
      <c r="I4" s="4">
        <f>0.997374-H4</f>
        <v>9.6555711111111164E-2</v>
      </c>
      <c r="J4" s="3">
        <f>LOG(I4,10)</f>
        <v>-1.015222033322321</v>
      </c>
      <c r="K4" s="3">
        <f>1000/G4</f>
        <v>3.0959752321981426</v>
      </c>
    </row>
    <row r="5" spans="1:19" x14ac:dyDescent="0.3">
      <c r="A5">
        <f>A4+5</f>
        <v>55</v>
      </c>
      <c r="B5">
        <v>1.8</v>
      </c>
      <c r="C5">
        <f t="shared" ref="C5:C10" si="0">B5+0.05</f>
        <v>1.85</v>
      </c>
      <c r="D5">
        <v>1.8</v>
      </c>
      <c r="E5">
        <f t="shared" ref="E5:F11" si="1">D5+0.05</f>
        <v>1.85</v>
      </c>
      <c r="F5" s="3">
        <f t="shared" ref="F5:F10" si="2">(C5+E5)/2</f>
        <v>1.85</v>
      </c>
      <c r="G5">
        <f t="shared" ref="G5:G11" si="3">A5+273</f>
        <v>328</v>
      </c>
      <c r="H5" s="4">
        <f t="shared" ref="H5:H11" si="4">0.06122*(0.082*G5)/F5</f>
        <v>0.89003952432432432</v>
      </c>
      <c r="I5" s="4">
        <f t="shared" ref="I5:I11" si="5">0.997374-H5</f>
        <v>0.10733447567567567</v>
      </c>
      <c r="J5" s="4">
        <f t="shared" ref="J5:L11" si="6">LOG(I5,10)</f>
        <v>-0.96926076087784674</v>
      </c>
      <c r="K5" s="3">
        <f t="shared" ref="K5:K11" si="7">1000/G5</f>
        <v>3.0487804878048781</v>
      </c>
    </row>
    <row r="6" spans="1:19" x14ac:dyDescent="0.3">
      <c r="A6">
        <f t="shared" ref="A6:A10" si="8">A5+5</f>
        <v>60</v>
      </c>
      <c r="B6">
        <v>1.85</v>
      </c>
      <c r="C6">
        <f t="shared" si="0"/>
        <v>1.9000000000000001</v>
      </c>
      <c r="D6">
        <v>1.85</v>
      </c>
      <c r="E6">
        <f t="shared" si="1"/>
        <v>1.9000000000000001</v>
      </c>
      <c r="F6" s="3">
        <f t="shared" si="2"/>
        <v>1.9000000000000001</v>
      </c>
      <c r="G6">
        <f t="shared" si="3"/>
        <v>333</v>
      </c>
      <c r="H6" s="4">
        <f t="shared" si="4"/>
        <v>0.87982806315789464</v>
      </c>
      <c r="I6" s="4">
        <f t="shared" si="5"/>
        <v>0.11754593684210535</v>
      </c>
      <c r="J6" s="4">
        <f t="shared" si="6"/>
        <v>-0.92979237834296002</v>
      </c>
      <c r="K6" s="3">
        <f t="shared" si="7"/>
        <v>3.0030030030030028</v>
      </c>
    </row>
    <row r="7" spans="1:19" x14ac:dyDescent="0.3">
      <c r="A7">
        <f t="shared" si="8"/>
        <v>65</v>
      </c>
      <c r="B7">
        <v>2.0499999999999998</v>
      </c>
      <c r="C7">
        <f t="shared" si="0"/>
        <v>2.0999999999999996</v>
      </c>
      <c r="D7">
        <v>2</v>
      </c>
      <c r="E7">
        <f t="shared" si="1"/>
        <v>2.0499999999999998</v>
      </c>
      <c r="F7" s="3">
        <f t="shared" si="2"/>
        <v>2.0749999999999997</v>
      </c>
      <c r="G7">
        <f t="shared" si="3"/>
        <v>338</v>
      </c>
      <c r="H7" s="5">
        <f t="shared" si="4"/>
        <v>0.81772217831325311</v>
      </c>
      <c r="I7" s="4">
        <f t="shared" si="5"/>
        <v>0.17965182168674687</v>
      </c>
      <c r="J7" s="4">
        <f t="shared" si="6"/>
        <v>-0.74556837464919667</v>
      </c>
      <c r="K7" s="3">
        <f t="shared" si="7"/>
        <v>2.9585798816568047</v>
      </c>
    </row>
    <row r="8" spans="1:19" x14ac:dyDescent="0.3">
      <c r="A8">
        <f t="shared" si="8"/>
        <v>70</v>
      </c>
      <c r="B8">
        <v>2.2999999999999998</v>
      </c>
      <c r="C8">
        <f t="shared" si="0"/>
        <v>2.3499999999999996</v>
      </c>
      <c r="D8">
        <v>2.15</v>
      </c>
      <c r="E8">
        <f t="shared" si="1"/>
        <v>2.1999999999999997</v>
      </c>
      <c r="F8" s="3">
        <f t="shared" si="2"/>
        <v>2.2749999999999995</v>
      </c>
      <c r="G8">
        <f t="shared" si="3"/>
        <v>343</v>
      </c>
      <c r="H8" s="4">
        <f t="shared" si="4"/>
        <v>0.75686756923076948</v>
      </c>
      <c r="I8" s="4">
        <f t="shared" si="5"/>
        <v>0.24050643076923051</v>
      </c>
      <c r="J8" s="4">
        <f t="shared" si="6"/>
        <v>-0.61887330677350627</v>
      </c>
      <c r="K8" s="3">
        <f t="shared" si="7"/>
        <v>2.9154518950437316</v>
      </c>
    </row>
    <row r="9" spans="1:19" x14ac:dyDescent="0.3">
      <c r="A9">
        <f t="shared" si="8"/>
        <v>75</v>
      </c>
      <c r="B9">
        <v>2.5499999999999998</v>
      </c>
      <c r="C9">
        <f t="shared" si="0"/>
        <v>2.5999999999999996</v>
      </c>
      <c r="D9">
        <v>2.4500000000000002</v>
      </c>
      <c r="E9">
        <f t="shared" si="1"/>
        <v>2.5</v>
      </c>
      <c r="F9" s="3">
        <f t="shared" si="2"/>
        <v>2.5499999999999998</v>
      </c>
      <c r="G9">
        <f t="shared" si="3"/>
        <v>348</v>
      </c>
      <c r="H9" s="4">
        <f t="shared" si="4"/>
        <v>0.68508781176470601</v>
      </c>
      <c r="I9" s="4">
        <f t="shared" si="5"/>
        <v>0.31228618823529397</v>
      </c>
      <c r="J9" s="4">
        <f t="shared" si="6"/>
        <v>-0.50544722328130631</v>
      </c>
      <c r="K9" s="3">
        <f t="shared" si="7"/>
        <v>2.8735632183908044</v>
      </c>
    </row>
    <row r="10" spans="1:19" x14ac:dyDescent="0.3">
      <c r="A10">
        <f t="shared" si="8"/>
        <v>80</v>
      </c>
      <c r="B10">
        <v>2.8</v>
      </c>
      <c r="C10">
        <f t="shared" si="0"/>
        <v>2.8499999999999996</v>
      </c>
      <c r="D10">
        <v>2.85</v>
      </c>
      <c r="E10">
        <f t="shared" si="1"/>
        <v>2.9</v>
      </c>
      <c r="F10" s="3">
        <f t="shared" si="2"/>
        <v>2.875</v>
      </c>
      <c r="G10">
        <f t="shared" si="3"/>
        <v>353</v>
      </c>
      <c r="H10" s="4">
        <f t="shared" si="4"/>
        <v>0.61637360695652177</v>
      </c>
      <c r="I10" s="4">
        <f t="shared" si="5"/>
        <v>0.38100039304347821</v>
      </c>
      <c r="J10" s="4">
        <f t="shared" si="6"/>
        <v>-0.41907457630200351</v>
      </c>
      <c r="K10" s="3">
        <f t="shared" si="7"/>
        <v>2.8328611898016995</v>
      </c>
      <c r="M10" t="s">
        <v>14</v>
      </c>
      <c r="N10">
        <f>(J7+0.6)/(K7-2.9)</f>
        <v>-2.4849550823953739</v>
      </c>
    </row>
    <row r="11" spans="1:19" x14ac:dyDescent="0.3">
      <c r="A11">
        <v>5</v>
      </c>
      <c r="D11">
        <v>1.35</v>
      </c>
      <c r="E11">
        <f t="shared" si="1"/>
        <v>1.4000000000000001</v>
      </c>
      <c r="F11" s="3">
        <v>1.4</v>
      </c>
      <c r="G11">
        <f t="shared" si="3"/>
        <v>278</v>
      </c>
      <c r="H11" s="4">
        <f t="shared" si="4"/>
        <v>0.99683651428571418</v>
      </c>
      <c r="I11">
        <v>0</v>
      </c>
      <c r="K11" s="3">
        <f t="shared" si="7"/>
        <v>3.5971223021582732</v>
      </c>
    </row>
    <row r="13" spans="1:19" x14ac:dyDescent="0.3">
      <c r="A13" t="s">
        <v>8</v>
      </c>
    </row>
    <row r="14" spans="1:19" x14ac:dyDescent="0.3">
      <c r="A14" s="2">
        <f>758*0.00131578947*E11/(0.082*G11)</f>
        <v>6.1252666501316021E-2</v>
      </c>
    </row>
    <row r="16" spans="1:19" x14ac:dyDescent="0.3">
      <c r="A16" t="s">
        <v>13</v>
      </c>
    </row>
    <row r="17" spans="1:1" x14ac:dyDescent="0.3">
      <c r="A17" s="2">
        <f>-2.303*8.314*(-2.48)</f>
        <v>47.484912159999993</v>
      </c>
    </row>
  </sheetData>
  <mergeCells count="10">
    <mergeCell ref="F2:F3"/>
    <mergeCell ref="G2:G3"/>
    <mergeCell ref="H2:H3"/>
    <mergeCell ref="I2:I3"/>
    <mergeCell ref="J2:J3"/>
    <mergeCell ref="K2:K3"/>
    <mergeCell ref="A1:A3"/>
    <mergeCell ref="B2:C2"/>
    <mergeCell ref="D2:E2"/>
    <mergeCell ref="B1:E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Meep</cp:lastModifiedBy>
  <dcterms:created xsi:type="dcterms:W3CDTF">2021-08-27T04:56:38Z</dcterms:created>
  <dcterms:modified xsi:type="dcterms:W3CDTF">2021-08-27T07:33:11Z</dcterms:modified>
</cp:coreProperties>
</file>