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\Desktop\File\Excel\"/>
    </mc:Choice>
  </mc:AlternateContent>
  <xr:revisionPtr revIDLastSave="0" documentId="8_{3BF5AE67-67C0-4076-806D-3B68FE84CAAD}" xr6:coauthVersionLast="47" xr6:coauthVersionMax="47" xr10:uidLastSave="{00000000-0000-0000-0000-000000000000}"/>
  <bookViews>
    <workbookView xWindow="-108" yWindow="-108" windowWidth="23256" windowHeight="13176" xr2:uid="{EEB84B36-F662-470D-982F-31F734C1C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D45" i="1"/>
  <c r="D46" i="1"/>
  <c r="C44" i="1"/>
  <c r="C45" i="1"/>
  <c r="C46" i="1"/>
  <c r="C43" i="1"/>
  <c r="D43" i="1" s="1"/>
  <c r="F43" i="1"/>
  <c r="E43" i="1"/>
  <c r="C48" i="1"/>
  <c r="G44" i="1"/>
  <c r="G45" i="1"/>
  <c r="G46" i="1"/>
  <c r="G43" i="1"/>
  <c r="F44" i="1"/>
  <c r="F45" i="1"/>
  <c r="F46" i="1"/>
  <c r="E44" i="1"/>
  <c r="E45" i="1"/>
  <c r="E46" i="1"/>
  <c r="B21" i="1"/>
  <c r="B20" i="1"/>
  <c r="H12" i="1"/>
  <c r="H13" i="1"/>
  <c r="H14" i="1"/>
  <c r="B23" i="1" s="1"/>
  <c r="D23" i="1" s="1"/>
  <c r="H15" i="1"/>
  <c r="B24" i="1" s="1"/>
  <c r="D24" i="1" s="1"/>
  <c r="H16" i="1"/>
  <c r="H17" i="1"/>
  <c r="H11" i="1"/>
  <c r="J12" i="1"/>
  <c r="F21" i="1" s="1"/>
  <c r="J13" i="1"/>
  <c r="F22" i="1" s="1"/>
  <c r="J14" i="1"/>
  <c r="F23" i="1" s="1"/>
  <c r="J15" i="1"/>
  <c r="F24" i="1" s="1"/>
  <c r="J16" i="1"/>
  <c r="J17" i="1"/>
  <c r="F26" i="1" s="1"/>
  <c r="E11" i="1"/>
  <c r="J11" i="1"/>
  <c r="G16" i="1"/>
  <c r="G17" i="1"/>
  <c r="G12" i="1"/>
  <c r="G13" i="1"/>
  <c r="E22" i="1" s="1"/>
  <c r="G14" i="1"/>
  <c r="G15" i="1"/>
  <c r="E24" i="1" s="1"/>
  <c r="E25" i="1"/>
  <c r="G11" i="1"/>
  <c r="B17" i="1"/>
  <c r="B12" i="1"/>
  <c r="B13" i="1"/>
  <c r="B14" i="1"/>
  <c r="B15" i="1"/>
  <c r="B16" i="1"/>
  <c r="B11" i="1"/>
  <c r="B32" i="1"/>
  <c r="D20" i="1"/>
  <c r="F25" i="1"/>
  <c r="F20" i="1"/>
  <c r="E26" i="1"/>
  <c r="E20" i="1"/>
  <c r="D21" i="1"/>
  <c r="B22" i="1"/>
  <c r="D22" i="1" s="1"/>
  <c r="B25" i="1"/>
  <c r="D25" i="1" s="1"/>
  <c r="B26" i="1"/>
  <c r="D26" i="1" s="1"/>
  <c r="I12" i="1"/>
  <c r="I13" i="1"/>
  <c r="I14" i="1"/>
  <c r="I15" i="1"/>
  <c r="I16" i="1"/>
  <c r="I17" i="1"/>
  <c r="F4" i="1"/>
  <c r="F5" i="1"/>
  <c r="F6" i="1"/>
  <c r="F7" i="1"/>
  <c r="F8" i="1"/>
  <c r="F9" i="1"/>
  <c r="F3" i="1"/>
  <c r="E12" i="1"/>
  <c r="E13" i="1"/>
  <c r="E14" i="1"/>
  <c r="E15" i="1"/>
  <c r="E16" i="1"/>
  <c r="E17" i="1"/>
  <c r="C12" i="1"/>
  <c r="C13" i="1"/>
  <c r="C14" i="1"/>
  <c r="C15" i="1"/>
  <c r="C16" i="1"/>
  <c r="C17" i="1"/>
  <c r="C11" i="1"/>
  <c r="B35" i="1" l="1"/>
  <c r="B38" i="1"/>
  <c r="B34" i="1"/>
  <c r="B37" i="1"/>
  <c r="E23" i="1"/>
  <c r="E21" i="1"/>
  <c r="B33" i="1"/>
  <c r="B36" i="1"/>
  <c r="B39" i="1" l="1"/>
</calcChain>
</file>

<file path=xl/sharedStrings.xml><?xml version="1.0" encoding="utf-8"?>
<sst xmlns="http://schemas.openxmlformats.org/spreadsheetml/2006/main" count="29" uniqueCount="27">
  <si>
    <t>KI</t>
  </si>
  <si>
    <t>Na2S2O3</t>
  </si>
  <si>
    <t>น้ำ</t>
  </si>
  <si>
    <t>(NH4)2S2O8</t>
  </si>
  <si>
    <t>mol</t>
  </si>
  <si>
    <t>I</t>
  </si>
  <si>
    <t>S2O3</t>
  </si>
  <si>
    <t>S2O8</t>
  </si>
  <si>
    <t>V</t>
  </si>
  <si>
    <t>I M</t>
  </si>
  <si>
    <t>S2O3 M</t>
  </si>
  <si>
    <t>S2O8 M</t>
  </si>
  <si>
    <t>rate</t>
  </si>
  <si>
    <t>delta t</t>
  </si>
  <si>
    <t>log I</t>
  </si>
  <si>
    <t>log S2O8</t>
  </si>
  <si>
    <t>lograte</t>
  </si>
  <si>
    <t>n</t>
  </si>
  <si>
    <t>m</t>
  </si>
  <si>
    <t>k</t>
  </si>
  <si>
    <t>avg</t>
  </si>
  <si>
    <t>T ©</t>
  </si>
  <si>
    <t>T (K)</t>
  </si>
  <si>
    <t>T^-1</t>
  </si>
  <si>
    <t>t</t>
  </si>
  <si>
    <t>log k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</si>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</sst>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71" formatCode="0.0000000000000"/>
    <numFmt numFmtId="172" formatCode="0.000"/>
    <numFmt numFmtId="173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104867062801179E-2"/>
          <c:y val="9.6635994628578401E-2"/>
          <c:w val="0.86508119259700245"/>
          <c:h val="0.71140458708484233"/>
        </c:manualLayout>
      </c:layout>
      <c:scatterChart>
        <c:scatterStyle val="lineMarker"/>
        <c:varyColors val="0"/>
        <c:ser>
          <c:idx val="0"/>
          <c:order val="0"/>
          <c:tx>
            <c:v>log rate, log S2O8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3782185988809289E-2"/>
                  <c:y val="8.61964129483814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Sheet1!$F$20:$F$23</c:f>
              <c:numCache>
                <c:formatCode>General</c:formatCode>
                <c:ptCount val="4"/>
                <c:pt idx="0">
                  <c:v>-1.3979400086720375</c:v>
                </c:pt>
                <c:pt idx="1">
                  <c:v>-1.5528419686577808</c:v>
                </c:pt>
                <c:pt idx="2">
                  <c:v>-1.6989700043360187</c:v>
                </c:pt>
                <c:pt idx="3">
                  <c:v>-1.9208187539523751</c:v>
                </c:pt>
              </c:numCache>
            </c:numRef>
          </c:xVal>
          <c:yVal>
            <c:numRef>
              <c:f>Sheet1!$D$20:$D$23</c:f>
              <c:numCache>
                <c:formatCode>General</c:formatCode>
                <c:ptCount val="4"/>
                <c:pt idx="0">
                  <c:v>-4.7867514221455609</c:v>
                </c:pt>
                <c:pt idx="1">
                  <c:v>-4.9557839289169117</c:v>
                </c:pt>
                <c:pt idx="2">
                  <c:v>-5.1271047983648073</c:v>
                </c:pt>
                <c:pt idx="3">
                  <c:v>-5.4255016145834691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C3-4ACA-91A8-0F53B35CF99F}"/>
            </c:ext>
          </c:extLst>
        </c:ser>
        <c:ser>
          <c:idx val="1"/>
          <c:order val="1"/>
          <c:tx>
            <c:v>log rate, log 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256057422082691"/>
                  <c:y val="0.450004738990959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(Sheet1!$E$20,Sheet1!$E$24:$E$26)</c:f>
              <c:numCache>
                <c:formatCode>General</c:formatCode>
                <c:ptCount val="4"/>
                <c:pt idx="0">
                  <c:v>-1.0969100130080565</c:v>
                </c:pt>
                <c:pt idx="1">
                  <c:v>-1.2518119729937995</c:v>
                </c:pt>
                <c:pt idx="2">
                  <c:v>-1.3979400086720375</c:v>
                </c:pt>
                <c:pt idx="3">
                  <c:v>-1.6197887582883939</c:v>
                </c:pt>
              </c:numCache>
            </c:numRef>
          </c:xVal>
          <c:yVal>
            <c:numRef>
              <c:f>(Sheet1!$D$20,Sheet1!$D$24:$D$26)</c:f>
              <c:numCache>
                <c:formatCode>General</c:formatCode>
                <c:ptCount val="4"/>
                <c:pt idx="0">
                  <c:v>-4.7867514221455609</c:v>
                </c:pt>
                <c:pt idx="1">
                  <c:v>-4.9637878273455556</c:v>
                </c:pt>
                <c:pt idx="2">
                  <c:v>-5.1476763242410986</c:v>
                </c:pt>
                <c:pt idx="3">
                  <c:v>-5.3860707024061751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C3-4ACA-91A8-0F53B35CF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455392"/>
        <c:axId val="1769456640"/>
      </c:scatterChart>
      <c:valAx>
        <c:axId val="176945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456640"/>
        <c:crosses val="autoZero"/>
        <c:crossBetween val="midCat"/>
      </c:valAx>
      <c:valAx>
        <c:axId val="17694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log(rate)</a:t>
                </a:r>
              </a:p>
            </c:rich>
          </c:tx>
          <c:layout>
            <c:manualLayout>
              <c:xMode val="edge"/>
              <c:yMode val="edge"/>
              <c:x val="3.0630782421812108E-2"/>
              <c:y val="0.375698895196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45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34592108761012574"/>
          <c:y val="0.8720807815689704"/>
          <c:w val="0.3140884226133645"/>
          <c:h val="0.103433148086032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15549979329507"/>
          <c:y val="5.5264688772542175E-2"/>
          <c:w val="0.84995080743112239"/>
          <c:h val="0.86851355622432014"/>
        </c:manualLayout>
      </c:layou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Sheet1!$D$43:$D$46</c:f>
              <c:numCache>
                <c:formatCode>0.0000000</c:formatCode>
                <c:ptCount val="4"/>
                <c:pt idx="0">
                  <c:v>3.298697014679202E-3</c:v>
                </c:pt>
                <c:pt idx="1">
                  <c:v>3.5379444542720682E-3</c:v>
                </c:pt>
                <c:pt idx="2">
                  <c:v>3.4228991956186893E-3</c:v>
                </c:pt>
                <c:pt idx="3">
                  <c:v>3.1933578157432542E-3</c:v>
                </c:pt>
              </c:numCache>
            </c:numRef>
          </c:xVal>
          <c:yVal>
            <c:numRef>
              <c:f>Sheet1!$G$43:$G$46</c:f>
              <c:numCache>
                <c:formatCode>General</c:formatCode>
                <c:ptCount val="4"/>
                <c:pt idx="0">
                  <c:v>-2.3060319472510744</c:v>
                </c:pt>
                <c:pt idx="1">
                  <c:v>-2.9459426034983185</c:v>
                </c:pt>
                <c:pt idx="2">
                  <c:v>-2.5810033923761484</c:v>
                </c:pt>
                <c:pt idx="3">
                  <c:v>-1.9937006948203502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FF-4E48-B80C-DB04C5F7B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951168"/>
        <c:axId val="18739515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Sheet1!$D$43:$D$46</c15:sqref>
                        </c15:formulaRef>
                      </c:ext>
                    </c:extLst>
                    <c:numCache>
                      <c:formatCode>0.0000000</c:formatCode>
                      <c:ptCount val="4"/>
                      <c:pt idx="0">
                        <c:v>3.298697014679202E-3</c:v>
                      </c:pt>
                      <c:pt idx="1">
                        <c:v>3.5379444542720682E-3</c:v>
                      </c:pt>
                      <c:pt idx="2">
                        <c:v>3.4228991956186893E-3</c:v>
                      </c:pt>
                      <c:pt idx="3">
                        <c:v>3.1933578157432542E-3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8FF-4E48-B80C-DB04C5F7B9E4}"/>
                  </c:ext>
                </c:extLst>
              </c15:ser>
            </c15:filteredScatterSeries>
          </c:ext>
        </c:extLst>
      </c:scatterChart>
      <c:valAx>
        <c:axId val="187395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1/T</a:t>
                </a:r>
                <a:r>
                  <a:rPr lang="en-US" baseline="0"/>
                  <a:t> (K^-1)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951584"/>
        <c:crosses val="autoZero"/>
        <c:crossBetween val="midCat"/>
      </c:valAx>
      <c:valAx>
        <c:axId val="187395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95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14</xdr:row>
      <xdr:rowOff>99060</xdr:rowOff>
    </xdr:from>
    <xdr:to>
      <xdr:col>15</xdr:col>
      <xdr:colOff>342900</xdr:colOff>
      <xdr:row>37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A33472-E253-4642-9137-3AA339F11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236220</xdr:colOff>
      <xdr:row>37</xdr:row>
      <xdr:rowOff>160020</xdr:rowOff>
    </xdr:from>
    <xdr:to>
      <xdr:col>18</xdr:col>
      <xdr:colOff>381000</xdr:colOff>
      <xdr:row>61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0EA3F3-F076-4995-B855-28116C7F1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C8C2-4952-4EEA-B926-DAA8BB0717DE}">
  <dimension ref="A2:J48"/>
  <sheetViews>
    <sheetView tabSelected="1" topLeftCell="A41" zoomScale="120" zoomScaleNormal="120" workbookViewId="0">
      <selection activeCell="F48" sqref="F48"/>
    </sheetView>
  </sheetViews>
  <sheetFormatPr defaultRowHeight="14.4" x14ac:dyDescent="0.3"/>
  <cols>
    <col min="2" max="2" width="17.21875" customWidth="1"/>
    <col min="4" max="4" width="9.5546875" bestFit="1" customWidth="1"/>
    <col min="5" max="5" width="11" customWidth="1"/>
  </cols>
  <sheetData>
    <row r="2" spans="1:10" x14ac:dyDescent="0.3">
      <c r="B2" t="s">
        <v>0</v>
      </c>
      <c r="C2" t="s">
        <v>1</v>
      </c>
      <c r="D2" t="s">
        <v>2</v>
      </c>
      <c r="E2" t="s">
        <v>3</v>
      </c>
      <c r="F2" t="s">
        <v>8</v>
      </c>
      <c r="H2" t="s">
        <v>13</v>
      </c>
    </row>
    <row r="3" spans="1:10" x14ac:dyDescent="0.3">
      <c r="B3">
        <v>10</v>
      </c>
      <c r="C3">
        <v>5</v>
      </c>
      <c r="D3">
        <v>0</v>
      </c>
      <c r="E3">
        <v>10</v>
      </c>
      <c r="F3">
        <f>B3+C3+D3+E3</f>
        <v>25</v>
      </c>
      <c r="H3">
        <v>30.6</v>
      </c>
    </row>
    <row r="4" spans="1:10" x14ac:dyDescent="0.3">
      <c r="B4">
        <v>10</v>
      </c>
      <c r="C4">
        <v>5</v>
      </c>
      <c r="D4">
        <v>3</v>
      </c>
      <c r="E4">
        <v>7</v>
      </c>
      <c r="F4">
        <f t="shared" ref="F4:F9" si="0">B4+C4+D4+E4</f>
        <v>25</v>
      </c>
      <c r="H4">
        <v>45.16</v>
      </c>
    </row>
    <row r="5" spans="1:10" x14ac:dyDescent="0.3">
      <c r="B5">
        <v>10</v>
      </c>
      <c r="C5">
        <v>5</v>
      </c>
      <c r="D5">
        <v>5</v>
      </c>
      <c r="E5">
        <v>5</v>
      </c>
      <c r="F5">
        <f t="shared" si="0"/>
        <v>25</v>
      </c>
      <c r="H5">
        <v>67</v>
      </c>
    </row>
    <row r="6" spans="1:10" x14ac:dyDescent="0.3">
      <c r="B6">
        <v>10</v>
      </c>
      <c r="C6">
        <v>5</v>
      </c>
      <c r="D6">
        <v>7</v>
      </c>
      <c r="E6">
        <v>3</v>
      </c>
      <c r="F6">
        <f t="shared" si="0"/>
        <v>25</v>
      </c>
      <c r="H6">
        <v>133.19</v>
      </c>
    </row>
    <row r="7" spans="1:10" x14ac:dyDescent="0.3">
      <c r="B7">
        <v>7</v>
      </c>
      <c r="C7">
        <v>5</v>
      </c>
      <c r="D7">
        <v>3</v>
      </c>
      <c r="E7">
        <v>10</v>
      </c>
      <c r="F7">
        <f t="shared" si="0"/>
        <v>25</v>
      </c>
      <c r="H7">
        <v>46</v>
      </c>
    </row>
    <row r="8" spans="1:10" x14ac:dyDescent="0.3">
      <c r="B8">
        <v>5</v>
      </c>
      <c r="C8">
        <v>5</v>
      </c>
      <c r="D8">
        <v>5</v>
      </c>
      <c r="E8">
        <v>10</v>
      </c>
      <c r="F8">
        <f t="shared" si="0"/>
        <v>25</v>
      </c>
      <c r="H8">
        <v>70.25</v>
      </c>
    </row>
    <row r="9" spans="1:10" x14ac:dyDescent="0.3">
      <c r="B9">
        <v>3</v>
      </c>
      <c r="C9">
        <v>5</v>
      </c>
      <c r="D9">
        <v>7</v>
      </c>
      <c r="E9">
        <v>10</v>
      </c>
      <c r="F9">
        <f t="shared" si="0"/>
        <v>25</v>
      </c>
      <c r="H9">
        <v>121.63</v>
      </c>
    </row>
    <row r="10" spans="1:10" x14ac:dyDescent="0.3">
      <c r="B10" t="s">
        <v>5</v>
      </c>
      <c r="C10" t="s">
        <v>6</v>
      </c>
      <c r="E10" t="s">
        <v>7</v>
      </c>
      <c r="G10" t="s">
        <v>9</v>
      </c>
      <c r="H10" t="s">
        <v>10</v>
      </c>
      <c r="J10" t="s">
        <v>11</v>
      </c>
    </row>
    <row r="11" spans="1:10" x14ac:dyDescent="0.3">
      <c r="A11" t="s">
        <v>4</v>
      </c>
      <c r="B11" s="4">
        <f>0.2*(B3*10^-3)</f>
        <v>2E-3</v>
      </c>
      <c r="C11">
        <f>0.005*(C3*10^-3)</f>
        <v>2.5000000000000001E-5</v>
      </c>
      <c r="E11">
        <f>0.1*(E3*10^-3)</f>
        <v>1E-3</v>
      </c>
      <c r="G11" s="3">
        <f>B11/(25*10^-3)</f>
        <v>0.08</v>
      </c>
      <c r="H11" s="4">
        <f>C11/(25*10^-3)</f>
        <v>1E-3</v>
      </c>
      <c r="J11" s="3">
        <f>E11/(25*10^-3)</f>
        <v>0.04</v>
      </c>
    </row>
    <row r="12" spans="1:10" x14ac:dyDescent="0.3">
      <c r="B12" s="4">
        <f t="shared" ref="B12:B17" si="1">0.2*(B4*10^-3)</f>
        <v>2E-3</v>
      </c>
      <c r="C12">
        <f t="shared" ref="C12:C17" si="2">0.005*(C4*10^-3)</f>
        <v>2.5000000000000001E-5</v>
      </c>
      <c r="E12">
        <f t="shared" ref="E12:E17" si="3">0.1*(E4*10^-3)</f>
        <v>7.000000000000001E-4</v>
      </c>
      <c r="G12" s="3">
        <f t="shared" ref="G12:G17" si="4">B12/(25*10^-3)</f>
        <v>0.08</v>
      </c>
      <c r="H12" s="4">
        <f t="shared" ref="H12:H17" si="5">C12/(25*10^-3)</f>
        <v>1E-3</v>
      </c>
      <c r="I12">
        <f t="shared" ref="I11:I17" si="6">D12/(25*10^-3)</f>
        <v>0</v>
      </c>
      <c r="J12" s="3">
        <f t="shared" ref="J12:J17" si="7">E12/(25*10^-3)</f>
        <v>2.8000000000000004E-2</v>
      </c>
    </row>
    <row r="13" spans="1:10" x14ac:dyDescent="0.3">
      <c r="B13" s="4">
        <f t="shared" si="1"/>
        <v>2E-3</v>
      </c>
      <c r="C13">
        <f t="shared" si="2"/>
        <v>2.5000000000000001E-5</v>
      </c>
      <c r="E13">
        <f t="shared" si="3"/>
        <v>5.0000000000000001E-4</v>
      </c>
      <c r="G13" s="3">
        <f t="shared" si="4"/>
        <v>0.08</v>
      </c>
      <c r="H13" s="4">
        <f t="shared" si="5"/>
        <v>1E-3</v>
      </c>
      <c r="I13">
        <f t="shared" si="6"/>
        <v>0</v>
      </c>
      <c r="J13" s="3">
        <f t="shared" si="7"/>
        <v>0.02</v>
      </c>
    </row>
    <row r="14" spans="1:10" x14ac:dyDescent="0.3">
      <c r="B14" s="4">
        <f t="shared" si="1"/>
        <v>2E-3</v>
      </c>
      <c r="C14">
        <f t="shared" si="2"/>
        <v>2.5000000000000001E-5</v>
      </c>
      <c r="E14">
        <f t="shared" si="3"/>
        <v>3.0000000000000003E-4</v>
      </c>
      <c r="G14" s="3">
        <f t="shared" si="4"/>
        <v>0.08</v>
      </c>
      <c r="H14" s="4">
        <f t="shared" si="5"/>
        <v>1E-3</v>
      </c>
      <c r="I14">
        <f t="shared" si="6"/>
        <v>0</v>
      </c>
      <c r="J14" s="3">
        <f t="shared" si="7"/>
        <v>1.2E-2</v>
      </c>
    </row>
    <row r="15" spans="1:10" x14ac:dyDescent="0.3">
      <c r="B15" s="4">
        <f t="shared" si="1"/>
        <v>1.4000000000000002E-3</v>
      </c>
      <c r="C15">
        <f t="shared" si="2"/>
        <v>2.5000000000000001E-5</v>
      </c>
      <c r="E15">
        <f t="shared" si="3"/>
        <v>1E-3</v>
      </c>
      <c r="G15" s="3">
        <f t="shared" si="4"/>
        <v>5.6000000000000008E-2</v>
      </c>
      <c r="H15" s="4">
        <f t="shared" si="5"/>
        <v>1E-3</v>
      </c>
      <c r="I15">
        <f t="shared" si="6"/>
        <v>0</v>
      </c>
      <c r="J15" s="3">
        <f t="shared" si="7"/>
        <v>0.04</v>
      </c>
    </row>
    <row r="16" spans="1:10" x14ac:dyDescent="0.3">
      <c r="B16" s="4">
        <f t="shared" si="1"/>
        <v>1E-3</v>
      </c>
      <c r="C16">
        <f t="shared" si="2"/>
        <v>2.5000000000000001E-5</v>
      </c>
      <c r="E16">
        <f t="shared" si="3"/>
        <v>1E-3</v>
      </c>
      <c r="G16" s="3">
        <f>B16/(25*10^-3)</f>
        <v>0.04</v>
      </c>
      <c r="H16" s="4">
        <f t="shared" si="5"/>
        <v>1E-3</v>
      </c>
      <c r="I16">
        <f t="shared" si="6"/>
        <v>0</v>
      </c>
      <c r="J16" s="3">
        <f t="shared" si="7"/>
        <v>0.04</v>
      </c>
    </row>
    <row r="17" spans="2:10" x14ac:dyDescent="0.3">
      <c r="B17" s="4">
        <f>0.2*(B9*10^-3)</f>
        <v>6.0000000000000006E-4</v>
      </c>
      <c r="C17">
        <f t="shared" si="2"/>
        <v>2.5000000000000001E-5</v>
      </c>
      <c r="E17">
        <f t="shared" si="3"/>
        <v>1E-3</v>
      </c>
      <c r="G17" s="3">
        <f>B17/(25*10^-3)</f>
        <v>2.4E-2</v>
      </c>
      <c r="H17" s="4">
        <f t="shared" si="5"/>
        <v>1E-3</v>
      </c>
      <c r="I17">
        <f t="shared" si="6"/>
        <v>0</v>
      </c>
      <c r="J17" s="3">
        <f t="shared" si="7"/>
        <v>0.04</v>
      </c>
    </row>
    <row r="19" spans="2:10" x14ac:dyDescent="0.3">
      <c r="B19" t="s">
        <v>12</v>
      </c>
      <c r="D19" t="s">
        <v>16</v>
      </c>
      <c r="E19" t="s">
        <v>14</v>
      </c>
      <c r="F19" t="s">
        <v>15</v>
      </c>
    </row>
    <row r="20" spans="2:10" x14ac:dyDescent="0.3">
      <c r="B20">
        <f>0.5*(H11/H3)</f>
        <v>1.633986928104575E-5</v>
      </c>
      <c r="D20">
        <f>LOG(B20)</f>
        <v>-4.7867514221455609</v>
      </c>
      <c r="E20">
        <f>LOG(G11)</f>
        <v>-1.0969100130080565</v>
      </c>
      <c r="F20">
        <f>LOG(J11)</f>
        <v>-1.3979400086720375</v>
      </c>
    </row>
    <row r="21" spans="2:10" x14ac:dyDescent="0.3">
      <c r="B21">
        <f>0.5*(H12/H4)</f>
        <v>1.1071744906997343E-5</v>
      </c>
      <c r="D21">
        <f>LOG(B21)</f>
        <v>-4.9557839289169117</v>
      </c>
      <c r="E21">
        <f>LOG(G12)</f>
        <v>-1.0969100130080565</v>
      </c>
      <c r="F21">
        <f>LOG(J12)</f>
        <v>-1.5528419686577808</v>
      </c>
    </row>
    <row r="22" spans="2:10" x14ac:dyDescent="0.3">
      <c r="B22">
        <f t="shared" ref="B21:B26" si="8">0.5*(H13/H5)</f>
        <v>7.4626865671641793E-6</v>
      </c>
      <c r="D22">
        <f>LOG(B22)</f>
        <v>-5.1271047983648073</v>
      </c>
      <c r="E22">
        <f>LOG(G13)</f>
        <v>-1.0969100130080565</v>
      </c>
      <c r="F22">
        <f>LOG(J13)</f>
        <v>-1.6989700043360187</v>
      </c>
    </row>
    <row r="23" spans="2:10" x14ac:dyDescent="0.3">
      <c r="B23">
        <f t="shared" si="8"/>
        <v>3.7540355882573768E-6</v>
      </c>
      <c r="D23">
        <f>LOG(B23)</f>
        <v>-5.4255016145834691</v>
      </c>
      <c r="E23">
        <f>LOG(G14)</f>
        <v>-1.0969100130080565</v>
      </c>
      <c r="F23">
        <f>LOG(J14)</f>
        <v>-1.9208187539523751</v>
      </c>
    </row>
    <row r="24" spans="2:10" x14ac:dyDescent="0.3">
      <c r="B24">
        <f t="shared" si="8"/>
        <v>1.0869565217391305E-5</v>
      </c>
      <c r="D24">
        <f>LOG(B24)</f>
        <v>-4.9637878273455556</v>
      </c>
      <c r="E24">
        <f>LOG(G15)</f>
        <v>-1.2518119729937995</v>
      </c>
      <c r="F24">
        <f>LOG(J15)</f>
        <v>-1.3979400086720375</v>
      </c>
    </row>
    <row r="25" spans="2:10" x14ac:dyDescent="0.3">
      <c r="B25">
        <f t="shared" si="8"/>
        <v>7.1174377224199294E-6</v>
      </c>
      <c r="D25">
        <f>LOG(B25)</f>
        <v>-5.1476763242410986</v>
      </c>
      <c r="E25">
        <f>LOG(G16)</f>
        <v>-1.3979400086720375</v>
      </c>
      <c r="F25">
        <f>LOG(J16)</f>
        <v>-1.3979400086720375</v>
      </c>
    </row>
    <row r="26" spans="2:10" x14ac:dyDescent="0.3">
      <c r="B26">
        <f t="shared" si="8"/>
        <v>4.1108279207432377E-6</v>
      </c>
      <c r="D26">
        <f>LOG(B26)</f>
        <v>-5.3860707024061751</v>
      </c>
      <c r="E26">
        <f>LOG(G17)</f>
        <v>-1.6197887582883939</v>
      </c>
      <c r="F26">
        <f>LOG(J17)</f>
        <v>-1.3979400086720375</v>
      </c>
    </row>
    <row r="28" spans="2:10" x14ac:dyDescent="0.3">
      <c r="B28" t="s">
        <v>17</v>
      </c>
      <c r="C28" t="s">
        <v>18</v>
      </c>
    </row>
    <row r="29" spans="2:10" x14ac:dyDescent="0.3">
      <c r="B29">
        <v>1.2234</v>
      </c>
      <c r="C29">
        <v>1.1525000000000001</v>
      </c>
    </row>
    <row r="31" spans="2:10" x14ac:dyDescent="0.3">
      <c r="B31" t="s">
        <v>19</v>
      </c>
    </row>
    <row r="32" spans="2:10" x14ac:dyDescent="0.3">
      <c r="B32">
        <f>B20/(G11*J11)</f>
        <v>5.1062091503267966E-3</v>
      </c>
    </row>
    <row r="33" spans="1:8" x14ac:dyDescent="0.3">
      <c r="B33">
        <f t="shared" ref="B33:B38" si="9">B21/(G12*J12)</f>
        <v>4.9427432620523853E-3</v>
      </c>
    </row>
    <row r="34" spans="1:8" x14ac:dyDescent="0.3">
      <c r="B34">
        <f t="shared" si="9"/>
        <v>4.6641791044776115E-3</v>
      </c>
    </row>
    <row r="35" spans="1:8" x14ac:dyDescent="0.3">
      <c r="B35">
        <f t="shared" si="9"/>
        <v>3.9104537377681005E-3</v>
      </c>
    </row>
    <row r="36" spans="1:8" x14ac:dyDescent="0.3">
      <c r="B36">
        <f t="shared" si="9"/>
        <v>4.8524844720496891E-3</v>
      </c>
    </row>
    <row r="37" spans="1:8" x14ac:dyDescent="0.3">
      <c r="B37">
        <f t="shared" si="9"/>
        <v>4.4483985765124559E-3</v>
      </c>
    </row>
    <row r="38" spans="1:8" x14ac:dyDescent="0.3">
      <c r="B38">
        <f t="shared" si="9"/>
        <v>4.2821124174408729E-3</v>
      </c>
    </row>
    <row r="39" spans="1:8" x14ac:dyDescent="0.3">
      <c r="A39" t="s">
        <v>20</v>
      </c>
      <c r="B39" s="2">
        <f>AVERAGE(B32:B38)</f>
        <v>4.6009401029468442E-3</v>
      </c>
    </row>
    <row r="42" spans="1:8" x14ac:dyDescent="0.3">
      <c r="A42">
        <v>2</v>
      </c>
      <c r="B42" t="s">
        <v>21</v>
      </c>
      <c r="C42" t="s">
        <v>22</v>
      </c>
      <c r="D42" t="s">
        <v>23</v>
      </c>
      <c r="E42" t="s">
        <v>12</v>
      </c>
      <c r="F42" t="s">
        <v>19</v>
      </c>
      <c r="G42" t="s">
        <v>25</v>
      </c>
      <c r="H42" t="s">
        <v>24</v>
      </c>
    </row>
    <row r="43" spans="1:8" x14ac:dyDescent="0.3">
      <c r="B43">
        <v>30</v>
      </c>
      <c r="C43">
        <f>B43+273.15</f>
        <v>303.14999999999998</v>
      </c>
      <c r="D43" s="1">
        <f>1/C43</f>
        <v>3.298697014679202E-3</v>
      </c>
      <c r="E43">
        <f>H11*0.5/H43</f>
        <v>1.1071744906997343E-5</v>
      </c>
      <c r="F43">
        <f>E43/(0.08*0.028)</f>
        <v>4.9427432620523853E-3</v>
      </c>
      <c r="G43">
        <f>LOG(F43)</f>
        <v>-2.3060319472510744</v>
      </c>
      <c r="H43">
        <v>45.16</v>
      </c>
    </row>
    <row r="44" spans="1:8" x14ac:dyDescent="0.3">
      <c r="B44">
        <v>9.5</v>
      </c>
      <c r="C44">
        <f t="shared" ref="C44:C46" si="10">B44+273.15</f>
        <v>282.64999999999998</v>
      </c>
      <c r="D44" s="1">
        <f t="shared" ref="D44:D46" si="11">1/C44</f>
        <v>3.5379444542720682E-3</v>
      </c>
      <c r="E44">
        <f t="shared" ref="E44:E46" si="12">H12*0.5/H44</f>
        <v>2.5369120706276321E-6</v>
      </c>
      <c r="F44">
        <f t="shared" ref="F44:F46" si="13">E44/(0.08*0.028)</f>
        <v>1.1325500315301927E-3</v>
      </c>
      <c r="G44">
        <f t="shared" ref="G44:G46" si="14">LOG(F44)</f>
        <v>-2.9459426034983185</v>
      </c>
      <c r="H44">
        <v>197.09</v>
      </c>
    </row>
    <row r="45" spans="1:8" x14ac:dyDescent="0.3">
      <c r="B45">
        <v>19</v>
      </c>
      <c r="C45">
        <f t="shared" si="10"/>
        <v>292.14999999999998</v>
      </c>
      <c r="D45" s="1">
        <f t="shared" si="11"/>
        <v>3.4228991956186893E-3</v>
      </c>
      <c r="E45">
        <f t="shared" si="12"/>
        <v>5.8782036209734305E-6</v>
      </c>
      <c r="F45">
        <f t="shared" si="13"/>
        <v>2.6241980450774239E-3</v>
      </c>
      <c r="G45">
        <f t="shared" si="14"/>
        <v>-2.5810033923761484</v>
      </c>
      <c r="H45">
        <v>85.06</v>
      </c>
    </row>
    <row r="46" spans="1:8" x14ac:dyDescent="0.3">
      <c r="B46">
        <v>40</v>
      </c>
      <c r="C46">
        <f t="shared" si="10"/>
        <v>313.14999999999998</v>
      </c>
      <c r="D46" s="1">
        <f t="shared" si="11"/>
        <v>3.1933578157432542E-3</v>
      </c>
      <c r="E46">
        <f t="shared" si="12"/>
        <v>2.2727272727272729E-5</v>
      </c>
      <c r="F46">
        <f t="shared" si="13"/>
        <v>1.0146103896103896E-2</v>
      </c>
      <c r="G46">
        <f t="shared" si="14"/>
        <v>-1.9937006948203502</v>
      </c>
      <c r="H46">
        <v>22</v>
      </c>
    </row>
    <row r="48" spans="1:8" x14ac:dyDescent="0.3">
      <c r="B48" t="s">
        <v>26</v>
      </c>
      <c r="C48">
        <f>-2690*-2.303*8.314</f>
        <v>51505.811979999999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Meep</dc:creator>
  <cp:lastModifiedBy>Meep</cp:lastModifiedBy>
  <dcterms:created xsi:type="dcterms:W3CDTF">2021-09-11T09:44:04Z</dcterms:created>
  <dcterms:modified xsi:type="dcterms:W3CDTF">2021-09-11T17:14:47Z</dcterms:modified>
</cp:coreProperties>
</file>