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neelanjanapal/Downloads/"/>
    </mc:Choice>
  </mc:AlternateContent>
  <xr:revisionPtr revIDLastSave="0" documentId="13_ncr:1_{740FBB64-EFBB-044A-872E-D9E02D4039A2}" xr6:coauthVersionLast="44" xr6:coauthVersionMax="44" xr10:uidLastSave="{00000000-0000-0000-0000-000000000000}"/>
  <bookViews>
    <workbookView xWindow="0" yWindow="460" windowWidth="28800" windowHeight="16320" activeTab="3" xr2:uid="{00000000-000D-0000-FFFF-FFFF00000000}"/>
  </bookViews>
  <sheets>
    <sheet name="Classification Accuracy" sheetId="1" r:id="rId1"/>
    <sheet name="Sheet2" sheetId="2" state="hidden" r:id="rId2"/>
    <sheet name="MCC" sheetId="3" state="hidden" r:id="rId3"/>
    <sheet name="House1" sheetId="4" r:id="rId4"/>
    <sheet name="House2" sheetId="6" r:id="rId5"/>
    <sheet name="House3" sheetId="7" r:id="rId6"/>
    <sheet name="House4" sheetId="8" r:id="rId7"/>
    <sheet name="House5" sheetId="9" r:id="rId8"/>
  </sheets>
  <definedNames>
    <definedName name="_xlchart.v1.0" hidden="1">House1!$K$10</definedName>
    <definedName name="_xlchart.v1.1" hidden="1">House1!$K$11</definedName>
    <definedName name="_xlchart.v1.10" hidden="1">House1!$L$11:$M$11</definedName>
    <definedName name="_xlchart.v1.11" hidden="1">House1!$L$12:$M$12</definedName>
    <definedName name="_xlchart.v1.12" hidden="1">House1!$L$13:$M$13</definedName>
    <definedName name="_xlchart.v1.13" hidden="1">House1!$L$14:$M$14</definedName>
    <definedName name="_xlchart.v1.14" hidden="1">House1!$L$15:$M$15</definedName>
    <definedName name="_xlchart.v1.15" hidden="1">House1!$L$16:$M$16</definedName>
    <definedName name="_xlchart.v1.16" hidden="1">House1!$L$17:$M$17</definedName>
    <definedName name="_xlchart.v1.17" hidden="1">House1!$L$8:$M$8</definedName>
    <definedName name="_xlchart.v1.18" hidden="1">House1!$L$9:$M$9</definedName>
    <definedName name="_xlchart.v1.19" hidden="1">House1!$K$10</definedName>
    <definedName name="_xlchart.v1.2" hidden="1">House1!$K$12</definedName>
    <definedName name="_xlchart.v1.20" hidden="1">House1!$K$11</definedName>
    <definedName name="_xlchart.v1.21" hidden="1">House1!$K$12</definedName>
    <definedName name="_xlchart.v1.22" hidden="1">House1!$K$13</definedName>
    <definedName name="_xlchart.v1.23" hidden="1">House1!$K$14</definedName>
    <definedName name="_xlchart.v1.24" hidden="1">House1!$K$15</definedName>
    <definedName name="_xlchart.v1.25" hidden="1">House1!$K$16</definedName>
    <definedName name="_xlchart.v1.26" hidden="1">House1!$K$17</definedName>
    <definedName name="_xlchart.v1.27" hidden="1">House1!$K$9</definedName>
    <definedName name="_xlchart.v1.28" hidden="1">House1!$L$10:$M$10</definedName>
    <definedName name="_xlchart.v1.29" hidden="1">House1!$L$11:$M$11</definedName>
    <definedName name="_xlchart.v1.3" hidden="1">House1!$K$13</definedName>
    <definedName name="_xlchart.v1.30" hidden="1">House1!$L$12:$M$12</definedName>
    <definedName name="_xlchart.v1.31" hidden="1">House1!$L$13:$M$13</definedName>
    <definedName name="_xlchart.v1.32" hidden="1">House1!$L$14:$M$14</definedName>
    <definedName name="_xlchart.v1.33" hidden="1">House1!$L$15:$M$15</definedName>
    <definedName name="_xlchart.v1.34" hidden="1">House1!$L$16:$M$16</definedName>
    <definedName name="_xlchart.v1.35" hidden="1">House1!$L$17:$M$17</definedName>
    <definedName name="_xlchart.v1.36" hidden="1">House1!$L$8:$M$8</definedName>
    <definedName name="_xlchart.v1.37" hidden="1">House1!$L$9:$M$9</definedName>
    <definedName name="_xlchart.v1.4" hidden="1">House1!$K$14</definedName>
    <definedName name="_xlchart.v1.5" hidden="1">House1!$K$15</definedName>
    <definedName name="_xlchart.v1.6" hidden="1">House1!$K$16</definedName>
    <definedName name="_xlchart.v1.7" hidden="1">House1!$K$17</definedName>
    <definedName name="_xlchart.v1.8" hidden="1">House1!$K$9</definedName>
    <definedName name="_xlchart.v1.9" hidden="1">House1!$L$10:$M$10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huZa6WPUEzYIgfTgQRKJpDdUh2gg=="/>
    </ext>
  </extLst>
</workbook>
</file>

<file path=xl/calcChain.xml><?xml version="1.0" encoding="utf-8"?>
<calcChain xmlns="http://schemas.openxmlformats.org/spreadsheetml/2006/main">
  <c r="I36" i="9" l="1"/>
  <c r="H36" i="9"/>
  <c r="G36" i="9"/>
  <c r="F36" i="9"/>
  <c r="E36" i="9"/>
  <c r="D36" i="9"/>
  <c r="C36" i="9"/>
  <c r="B36" i="9"/>
  <c r="I35" i="9"/>
  <c r="H35" i="9"/>
  <c r="G35" i="9"/>
  <c r="F35" i="9"/>
  <c r="E35" i="9"/>
  <c r="D35" i="9"/>
  <c r="C35" i="9"/>
  <c r="B35" i="9"/>
  <c r="I22" i="9"/>
  <c r="H22" i="9"/>
  <c r="G22" i="9"/>
  <c r="F22" i="9"/>
  <c r="E22" i="9"/>
  <c r="D22" i="9"/>
  <c r="C22" i="9"/>
  <c r="B22" i="9"/>
  <c r="I21" i="9"/>
  <c r="H21" i="9"/>
  <c r="G21" i="9"/>
  <c r="F21" i="9"/>
  <c r="E21" i="9"/>
  <c r="D21" i="9"/>
  <c r="C21" i="9"/>
  <c r="B21" i="9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B21" i="8"/>
  <c r="B36" i="7"/>
  <c r="C36" i="7"/>
  <c r="D36" i="7"/>
  <c r="E36" i="7"/>
  <c r="F36" i="7"/>
  <c r="G36" i="7"/>
  <c r="H36" i="7"/>
  <c r="I36" i="7"/>
  <c r="C35" i="7"/>
  <c r="D35" i="7"/>
  <c r="E35" i="7"/>
  <c r="F35" i="7"/>
  <c r="G35" i="7"/>
  <c r="H35" i="7"/>
  <c r="I35" i="7"/>
  <c r="B35" i="7"/>
  <c r="B22" i="7"/>
  <c r="C22" i="7"/>
  <c r="D22" i="7"/>
  <c r="E22" i="7"/>
  <c r="F22" i="7"/>
  <c r="G22" i="7"/>
  <c r="H22" i="7"/>
  <c r="I22" i="7"/>
  <c r="C21" i="7"/>
  <c r="D21" i="7"/>
  <c r="E21" i="7"/>
  <c r="F21" i="7"/>
  <c r="G21" i="7"/>
  <c r="H21" i="7"/>
  <c r="I21" i="7"/>
  <c r="B21" i="7"/>
  <c r="E8" i="3"/>
  <c r="D8" i="3"/>
  <c r="C8" i="3"/>
  <c r="B8" i="3"/>
  <c r="A8" i="3"/>
  <c r="E7" i="3"/>
  <c r="E6" i="3"/>
  <c r="E5" i="3"/>
  <c r="E4" i="3"/>
  <c r="E3" i="3"/>
  <c r="I2" i="3"/>
  <c r="E2" i="3"/>
  <c r="E1" i="3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G29" i="2"/>
  <c r="F29" i="2"/>
  <c r="E29" i="2"/>
  <c r="D29" i="2"/>
  <c r="C29" i="2"/>
  <c r="B29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O77" i="1"/>
  <c r="N77" i="1"/>
  <c r="O76" i="1"/>
  <c r="N76" i="1"/>
  <c r="O75" i="1"/>
  <c r="N75" i="1"/>
  <c r="O74" i="1"/>
  <c r="N74" i="1"/>
  <c r="O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O61" i="1"/>
  <c r="N61" i="1"/>
  <c r="O60" i="1"/>
  <c r="N60" i="1"/>
  <c r="O59" i="1"/>
  <c r="N59" i="1"/>
  <c r="O58" i="1"/>
  <c r="N58" i="1"/>
  <c r="O57" i="1"/>
  <c r="O56" i="1"/>
  <c r="N56" i="1"/>
  <c r="O55" i="1"/>
  <c r="N55" i="1"/>
  <c r="O54" i="1"/>
  <c r="O53" i="1"/>
  <c r="N53" i="1"/>
  <c r="O52" i="1"/>
  <c r="N52" i="1"/>
  <c r="O51" i="1"/>
  <c r="N51" i="1"/>
  <c r="O50" i="1"/>
  <c r="O49" i="1"/>
  <c r="N49" i="1"/>
  <c r="O48" i="1"/>
  <c r="N48" i="1"/>
  <c r="O47" i="1"/>
  <c r="N47" i="1"/>
  <c r="O46" i="1"/>
  <c r="N46" i="1"/>
  <c r="O45" i="1"/>
  <c r="O44" i="1"/>
  <c r="N44" i="1"/>
  <c r="O43" i="1"/>
  <c r="O42" i="1"/>
  <c r="O41" i="1"/>
  <c r="O40" i="1"/>
  <c r="R37" i="1"/>
  <c r="Q37" i="1"/>
  <c r="O37" i="1"/>
  <c r="N37" i="1"/>
  <c r="M37" i="1"/>
  <c r="L37" i="1"/>
  <c r="R36" i="1"/>
  <c r="Q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S33" i="1"/>
  <c r="R33" i="1"/>
  <c r="Q33" i="1"/>
  <c r="P33" i="1"/>
  <c r="O33" i="1"/>
  <c r="N33" i="1"/>
  <c r="M33" i="1"/>
  <c r="L33" i="1"/>
  <c r="R30" i="1"/>
  <c r="Q30" i="1"/>
  <c r="O30" i="1"/>
  <c r="N30" i="1"/>
  <c r="M30" i="1"/>
  <c r="L30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S27" i="1"/>
  <c r="R27" i="1"/>
  <c r="Q27" i="1"/>
  <c r="P27" i="1"/>
  <c r="O27" i="1"/>
  <c r="N27" i="1"/>
  <c r="M27" i="1"/>
  <c r="L27" i="1"/>
  <c r="S26" i="1"/>
  <c r="R26" i="1"/>
  <c r="Q26" i="1"/>
  <c r="P26" i="1"/>
  <c r="O26" i="1"/>
  <c r="N26" i="1"/>
  <c r="M26" i="1"/>
  <c r="L26" i="1"/>
</calcChain>
</file>

<file path=xl/sharedStrings.xml><?xml version="1.0" encoding="utf-8"?>
<sst xmlns="http://schemas.openxmlformats.org/spreadsheetml/2006/main" count="755" uniqueCount="82">
  <si>
    <t>Classification Accuracy:</t>
  </si>
  <si>
    <t>max in our case</t>
  </si>
  <si>
    <t>Normal NN</t>
  </si>
  <si>
    <t>Shapley+NN</t>
  </si>
  <si>
    <t>PCA+NN</t>
  </si>
  <si>
    <t>Compared to existing Max</t>
  </si>
  <si>
    <t>max in the paper</t>
  </si>
  <si>
    <t>Summer</t>
  </si>
  <si>
    <t>*Classified all as 1s</t>
  </si>
  <si>
    <t>Early Stop</t>
  </si>
  <si>
    <t>K-fold</t>
  </si>
  <si>
    <t>SVM</t>
  </si>
  <si>
    <t>h1</t>
  </si>
  <si>
    <t>Winner Count</t>
  </si>
  <si>
    <t>1/2 &gt; &lt;</t>
  </si>
  <si>
    <t>*early stop</t>
  </si>
  <si>
    <t>h2</t>
  </si>
  <si>
    <t>90.56(+/- 1.13)</t>
  </si>
  <si>
    <t>90.50(+/- 1.03)</t>
  </si>
  <si>
    <t>Early stop</t>
  </si>
  <si>
    <t>h3</t>
  </si>
  <si>
    <t>&gt;</t>
  </si>
  <si>
    <t>h4</t>
  </si>
  <si>
    <t>85.67(+/- 1.75)</t>
  </si>
  <si>
    <t>85.43(+/- 1.23)</t>
  </si>
  <si>
    <t>82.03(+/- 1.74)</t>
  </si>
  <si>
    <t>84.67(+/- 1.40)</t>
  </si>
  <si>
    <t>*k-fold</t>
  </si>
  <si>
    <t>Accuracy</t>
  </si>
  <si>
    <t>h5</t>
  </si>
  <si>
    <t>90.73(+/- 0.90)</t>
  </si>
  <si>
    <t>90.81(+/- 0.71)</t>
  </si>
  <si>
    <t>&lt;</t>
  </si>
  <si>
    <t>MCC</t>
  </si>
  <si>
    <t>Winter</t>
  </si>
  <si>
    <t>89.30(+/- 0.09)</t>
  </si>
  <si>
    <t>max is &gt;</t>
  </si>
  <si>
    <t>F-beta</t>
  </si>
  <si>
    <t>mostly &gt;</t>
  </si>
  <si>
    <t>87.66+/- 0.58)</t>
  </si>
  <si>
    <t>83.07(+/- 1.29)</t>
  </si>
  <si>
    <t>88.03(+/- 1.29)</t>
  </si>
  <si>
    <t>92.68(+/- 1.15)</t>
  </si>
  <si>
    <t>92.41(+/- 1.09)</t>
  </si>
  <si>
    <t>80.73(+/- 2.28)</t>
  </si>
  <si>
    <t>82.93(+/- 1.85)</t>
  </si>
  <si>
    <t>91.73 (+/- 0.07)</t>
  </si>
  <si>
    <t>91.73(+/- 0.07)</t>
  </si>
  <si>
    <t>max is &gt;;&lt; also</t>
  </si>
  <si>
    <t>80.50(+/- 0.09)</t>
  </si>
  <si>
    <t>80.45(+/- 0.21)</t>
  </si>
  <si>
    <t>mostly&gt;</t>
  </si>
  <si>
    <t>3&lt;</t>
  </si>
  <si>
    <t>2&lt;</t>
  </si>
  <si>
    <t>NA</t>
  </si>
  <si>
    <t>-</t>
  </si>
  <si>
    <t>92-85</t>
  </si>
  <si>
    <t>F-Beta Score</t>
  </si>
  <si>
    <t>Precision</t>
  </si>
  <si>
    <t>Recall</t>
  </si>
  <si>
    <t>F2</t>
  </si>
  <si>
    <t>Classification Accuracy</t>
  </si>
  <si>
    <t>F 2 Score</t>
  </si>
  <si>
    <t>h1_summer</t>
  </si>
  <si>
    <t>h1_winter</t>
  </si>
  <si>
    <t>Previous Max</t>
  </si>
  <si>
    <t>Early Stop+Base CNN</t>
  </si>
  <si>
    <t>K-fold+Base CNN</t>
  </si>
  <si>
    <t>PCA+ES+CNN</t>
  </si>
  <si>
    <t>PCA+K-fold+CNN</t>
  </si>
  <si>
    <t>PCA+K-fold+SVM</t>
  </si>
  <si>
    <t>SHAP+ES+CNN</t>
  </si>
  <si>
    <t>SHAP+K-fold+CNN</t>
  </si>
  <si>
    <t>SHAP+K-fold+SVM</t>
  </si>
  <si>
    <t>h2_summer</t>
  </si>
  <si>
    <t>h2_winter</t>
  </si>
  <si>
    <t>h3_summer</t>
  </si>
  <si>
    <t>h3_winter</t>
  </si>
  <si>
    <t>h4_summer</t>
  </si>
  <si>
    <t>h4_winter</t>
  </si>
  <si>
    <t>h5_summer</t>
  </si>
  <si>
    <t>h5_winter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</si>
</sst>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333333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medium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0" xfId="0" applyFont="1"/>
    <xf numFmtId="0" fontId="4" fillId="2" borderId="0" xfId="0" applyFont="1" applyFill="1" applyAlignment="1">
      <alignment horizontal="center"/>
    </xf>
    <xf numFmtId="0" fontId="1" fillId="3" borderId="0" xfId="0" applyFont="1" applyFill="1" applyAlignment="1"/>
    <xf numFmtId="0" fontId="3" fillId="0" borderId="7" xfId="0" applyFont="1" applyBorder="1"/>
    <xf numFmtId="0" fontId="3" fillId="0" borderId="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2" fillId="4" borderId="10" xfId="0" applyFont="1" applyFill="1" applyBorder="1" applyAlignment="1"/>
    <xf numFmtId="0" fontId="4" fillId="5" borderId="0" xfId="0" applyFont="1" applyFill="1" applyAlignment="1">
      <alignment horizontal="center"/>
    </xf>
    <xf numFmtId="0" fontId="5" fillId="0" borderId="11" xfId="0" applyFont="1" applyBorder="1" applyAlignment="1"/>
    <xf numFmtId="0" fontId="2" fillId="0" borderId="10" xfId="0" applyFont="1" applyBorder="1" applyAlignment="1"/>
    <xf numFmtId="0" fontId="5" fillId="0" borderId="12" xfId="0" applyFont="1" applyBorder="1" applyAlignment="1"/>
    <xf numFmtId="0" fontId="5" fillId="4" borderId="11" xfId="0" applyFont="1" applyFill="1" applyBorder="1" applyAlignment="1"/>
    <xf numFmtId="0" fontId="5" fillId="0" borderId="13" xfId="0" applyFont="1" applyBorder="1" applyAlignment="1"/>
    <xf numFmtId="0" fontId="1" fillId="4" borderId="10" xfId="0" applyFont="1" applyFill="1" applyBorder="1" applyAlignment="1"/>
    <xf numFmtId="0" fontId="1" fillId="5" borderId="0" xfId="0" applyFont="1" applyFill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3" fillId="0" borderId="14" xfId="0" applyFont="1" applyBorder="1"/>
    <xf numFmtId="0" fontId="3" fillId="0" borderId="15" xfId="0" applyFont="1" applyBorder="1"/>
    <xf numFmtId="0" fontId="5" fillId="0" borderId="10" xfId="0" applyFont="1" applyBorder="1" applyAlignment="1"/>
    <xf numFmtId="0" fontId="6" fillId="0" borderId="10" xfId="0" applyFont="1" applyBorder="1" applyAlignment="1"/>
    <xf numFmtId="0" fontId="3" fillId="0" borderId="0" xfId="0" applyFont="1"/>
    <xf numFmtId="0" fontId="2" fillId="4" borderId="0" xfId="0" applyFont="1" applyFill="1" applyAlignment="1"/>
    <xf numFmtId="0" fontId="1" fillId="4" borderId="0" xfId="0" applyFont="1" applyFill="1" applyAlignment="1"/>
    <xf numFmtId="0" fontId="6" fillId="0" borderId="16" xfId="0" applyFont="1" applyBorder="1" applyAlignment="1"/>
    <xf numFmtId="0" fontId="5" fillId="0" borderId="16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1" fillId="0" borderId="17" xfId="0" applyFont="1" applyBorder="1" applyAlignment="1"/>
    <xf numFmtId="0" fontId="6" fillId="0" borderId="15" xfId="0" applyFont="1" applyBorder="1" applyAlignment="1"/>
    <xf numFmtId="0" fontId="1" fillId="0" borderId="10" xfId="0" applyFont="1" applyBorder="1" applyAlignment="1"/>
    <xf numFmtId="0" fontId="6" fillId="4" borderId="0" xfId="0" applyFont="1" applyFill="1" applyAlignment="1"/>
    <xf numFmtId="0" fontId="1" fillId="6" borderId="0" xfId="0" applyFont="1" applyFill="1" applyAlignment="1"/>
    <xf numFmtId="0" fontId="1" fillId="5" borderId="17" xfId="0" applyFont="1" applyFill="1" applyBorder="1" applyAlignment="1"/>
    <xf numFmtId="0" fontId="3" fillId="0" borderId="18" xfId="0" applyFont="1" applyBorder="1"/>
    <xf numFmtId="0" fontId="1" fillId="4" borderId="17" xfId="0" applyFont="1" applyFill="1" applyBorder="1" applyAlignment="1"/>
    <xf numFmtId="0" fontId="6" fillId="0" borderId="19" xfId="0" applyFont="1" applyBorder="1" applyAlignment="1"/>
    <xf numFmtId="0" fontId="5" fillId="0" borderId="20" xfId="0" applyFont="1" applyBorder="1" applyAlignment="1"/>
    <xf numFmtId="0" fontId="5" fillId="4" borderId="0" xfId="0" applyFont="1" applyFill="1" applyAlignment="1"/>
    <xf numFmtId="0" fontId="5" fillId="3" borderId="21" xfId="0" applyFont="1" applyFill="1" applyBorder="1" applyAlignment="1"/>
    <xf numFmtId="0" fontId="2" fillId="6" borderId="0" xfId="0" applyFont="1" applyFill="1" applyAlignment="1"/>
    <xf numFmtId="0" fontId="5" fillId="0" borderId="22" xfId="0" applyFont="1" applyBorder="1" applyAlignment="1"/>
    <xf numFmtId="0" fontId="1" fillId="0" borderId="23" xfId="0" applyFont="1" applyBorder="1"/>
    <xf numFmtId="0" fontId="3" fillId="0" borderId="24" xfId="0" applyFont="1" applyBorder="1"/>
    <xf numFmtId="0" fontId="6" fillId="3" borderId="21" xfId="0" applyFont="1" applyFill="1" applyBorder="1" applyAlignment="1"/>
    <xf numFmtId="0" fontId="3" fillId="0" borderId="25" xfId="0" applyFont="1" applyBorder="1"/>
    <xf numFmtId="0" fontId="5" fillId="4" borderId="22" xfId="0" applyFont="1" applyFill="1" applyBorder="1" applyAlignment="1"/>
    <xf numFmtId="0" fontId="3" fillId="0" borderId="26" xfId="0" applyFont="1" applyBorder="1"/>
    <xf numFmtId="0" fontId="1" fillId="5" borderId="15" xfId="0" applyFont="1" applyFill="1" applyBorder="1" applyAlignment="1"/>
    <xf numFmtId="0" fontId="5" fillId="3" borderId="10" xfId="0" applyFont="1" applyFill="1" applyBorder="1" applyAlignment="1"/>
    <xf numFmtId="0" fontId="3" fillId="0" borderId="27" xfId="0" applyFont="1" applyBorder="1"/>
    <xf numFmtId="0" fontId="5" fillId="7" borderId="13" xfId="0" applyFont="1" applyFill="1" applyBorder="1" applyAlignment="1"/>
    <xf numFmtId="0" fontId="6" fillId="0" borderId="28" xfId="0" applyFont="1" applyBorder="1" applyAlignment="1"/>
    <xf numFmtId="0" fontId="6" fillId="0" borderId="20" xfId="0" applyFont="1" applyBorder="1" applyAlignment="1"/>
    <xf numFmtId="0" fontId="6" fillId="5" borderId="19" xfId="0" applyFont="1" applyFill="1" applyBorder="1" applyAlignment="1"/>
    <xf numFmtId="0" fontId="1" fillId="4" borderId="28" xfId="0" applyFont="1" applyFill="1" applyBorder="1" applyAlignment="1"/>
    <xf numFmtId="0" fontId="6" fillId="3" borderId="10" xfId="0" applyFont="1" applyFill="1" applyBorder="1" applyAlignment="1"/>
    <xf numFmtId="0" fontId="5" fillId="3" borderId="20" xfId="0" applyFont="1" applyFill="1" applyBorder="1" applyAlignment="1"/>
    <xf numFmtId="0" fontId="1" fillId="0" borderId="19" xfId="0" applyFont="1" applyBorder="1" applyAlignment="1"/>
    <xf numFmtId="0" fontId="5" fillId="5" borderId="19" xfId="0" applyFont="1" applyFill="1" applyBorder="1" applyAlignment="1"/>
    <xf numFmtId="0" fontId="7" fillId="0" borderId="1" xfId="0" applyFont="1" applyBorder="1"/>
    <xf numFmtId="0" fontId="2" fillId="4" borderId="28" xfId="0" applyFont="1" applyFill="1" applyBorder="1" applyAlignment="1"/>
    <xf numFmtId="0" fontId="6" fillId="3" borderId="20" xfId="0" applyFont="1" applyFill="1" applyBorder="1" applyAlignment="1"/>
    <xf numFmtId="0" fontId="5" fillId="0" borderId="28" xfId="0" applyFont="1" applyBorder="1" applyAlignment="1"/>
    <xf numFmtId="0" fontId="7" fillId="0" borderId="7" xfId="0" applyFont="1" applyBorder="1"/>
    <xf numFmtId="0" fontId="7" fillId="0" borderId="8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9" xfId="0" applyFont="1" applyBorder="1"/>
    <xf numFmtId="0" fontId="2" fillId="5" borderId="0" xfId="0" applyFont="1" applyFill="1" applyAlignment="1"/>
    <xf numFmtId="0" fontId="7" fillId="0" borderId="14" xfId="0" applyFont="1" applyBorder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/>
    <xf numFmtId="0" fontId="6" fillId="0" borderId="16" xfId="0" applyFont="1" applyBorder="1" applyAlignment="1">
      <alignment horizontal="right"/>
    </xf>
    <xf numFmtId="0" fontId="6" fillId="5" borderId="15" xfId="0" applyFont="1" applyFill="1" applyBorder="1" applyAlignment="1"/>
    <xf numFmtId="0" fontId="7" fillId="0" borderId="18" xfId="0" applyFont="1" applyBorder="1"/>
    <xf numFmtId="0" fontId="6" fillId="5" borderId="0" xfId="0" applyFont="1" applyFill="1" applyAlignment="1"/>
    <xf numFmtId="0" fontId="6" fillId="0" borderId="22" xfId="0" applyFont="1" applyBorder="1" applyAlignment="1"/>
    <xf numFmtId="0" fontId="2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6" fillId="4" borderId="11" xfId="0" applyFont="1" applyFill="1" applyBorder="1" applyAlignment="1"/>
    <xf numFmtId="0" fontId="6" fillId="0" borderId="29" xfId="0" applyFont="1" applyBorder="1" applyAlignment="1"/>
    <xf numFmtId="0" fontId="6" fillId="5" borderId="11" xfId="0" applyFont="1" applyFill="1" applyBorder="1" applyAlignment="1"/>
    <xf numFmtId="0" fontId="7" fillId="0" borderId="26" xfId="0" applyFont="1" applyBorder="1"/>
    <xf numFmtId="0" fontId="3" fillId="0" borderId="30" xfId="0" applyFont="1" applyBorder="1"/>
    <xf numFmtId="0" fontId="2" fillId="5" borderId="19" xfId="0" applyFont="1" applyFill="1" applyBorder="1" applyAlignment="1"/>
    <xf numFmtId="0" fontId="2" fillId="0" borderId="20" xfId="0" applyFont="1" applyBorder="1" applyAlignment="1"/>
    <xf numFmtId="0" fontId="2" fillId="0" borderId="28" xfId="0" applyFont="1" applyBorder="1" applyAlignment="1"/>
    <xf numFmtId="0" fontId="1" fillId="3" borderId="20" xfId="0" applyFont="1" applyFill="1" applyBorder="1" applyAlignment="1"/>
    <xf numFmtId="0" fontId="2" fillId="0" borderId="19" xfId="0" applyFont="1" applyBorder="1" applyAlignment="1"/>
    <xf numFmtId="0" fontId="7" fillId="0" borderId="27" xfId="0" applyFont="1" applyBorder="1"/>
    <xf numFmtId="0" fontId="3" fillId="4" borderId="0" xfId="0" applyFont="1" applyFill="1" applyAlignment="1"/>
    <xf numFmtId="0" fontId="3" fillId="0" borderId="32" xfId="0" applyFont="1" applyBorder="1"/>
    <xf numFmtId="0" fontId="4" fillId="5" borderId="1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30" xfId="0" applyFont="1" applyBorder="1" applyAlignment="1"/>
    <xf numFmtId="0" fontId="1" fillId="5" borderId="19" xfId="0" applyFont="1" applyFill="1" applyBorder="1" applyAlignment="1"/>
    <xf numFmtId="0" fontId="1" fillId="4" borderId="20" xfId="0" applyFont="1" applyFill="1" applyBorder="1" applyAlignment="1"/>
    <xf numFmtId="0" fontId="1" fillId="0" borderId="28" xfId="0" applyFont="1" applyBorder="1" applyAlignment="1"/>
    <xf numFmtId="0" fontId="6" fillId="0" borderId="31" xfId="0" applyFont="1" applyBorder="1" applyAlignment="1"/>
    <xf numFmtId="0" fontId="1" fillId="0" borderId="15" xfId="0" applyFont="1" applyBorder="1" applyAlignment="1"/>
    <xf numFmtId="0" fontId="6" fillId="3" borderId="16" xfId="0" applyFont="1" applyFill="1" applyBorder="1" applyAlignment="1"/>
    <xf numFmtId="0" fontId="6" fillId="0" borderId="27" xfId="0" applyFont="1" applyBorder="1" applyAlignment="1"/>
    <xf numFmtId="0" fontId="2" fillId="4" borderId="20" xfId="0" applyFont="1" applyFill="1" applyBorder="1" applyAlignment="1"/>
    <xf numFmtId="0" fontId="6" fillId="5" borderId="28" xfId="0" applyFont="1" applyFill="1" applyBorder="1" applyAlignment="1"/>
    <xf numFmtId="0" fontId="6" fillId="3" borderId="33" xfId="0" applyFont="1" applyFill="1" applyBorder="1" applyAlignment="1"/>
    <xf numFmtId="0" fontId="3" fillId="0" borderId="13" xfId="0" applyFont="1" applyBorder="1"/>
    <xf numFmtId="0" fontId="2" fillId="5" borderId="0" xfId="0" applyFont="1" applyFill="1"/>
    <xf numFmtId="0" fontId="3" fillId="0" borderId="31" xfId="0" applyFont="1" applyBorder="1"/>
    <xf numFmtId="0" fontId="6" fillId="5" borderId="0" xfId="0" applyFont="1" applyFill="1" applyAlignment="1">
      <alignment horizontal="right"/>
    </xf>
    <xf numFmtId="0" fontId="3" fillId="0" borderId="16" xfId="0" applyFont="1" applyBorder="1" applyAlignment="1"/>
    <xf numFmtId="0" fontId="3" fillId="0" borderId="10" xfId="0" applyFont="1" applyBorder="1" applyAlignment="1"/>
    <xf numFmtId="0" fontId="4" fillId="6" borderId="0" xfId="0" applyFont="1" applyFill="1" applyAlignment="1">
      <alignment horizontal="center"/>
    </xf>
    <xf numFmtId="0" fontId="3" fillId="0" borderId="34" xfId="0" applyFont="1" applyBorder="1"/>
    <xf numFmtId="0" fontId="1" fillId="0" borderId="20" xfId="0" applyFont="1" applyBorder="1" applyAlignment="1"/>
    <xf numFmtId="0" fontId="2" fillId="5" borderId="28" xfId="0" applyFont="1" applyFill="1" applyBorder="1" applyAlignment="1"/>
    <xf numFmtId="0" fontId="1" fillId="0" borderId="35" xfId="0" applyFont="1" applyBorder="1"/>
    <xf numFmtId="0" fontId="3" fillId="0" borderId="29" xfId="0" applyFont="1" applyBorder="1"/>
    <xf numFmtId="0" fontId="4" fillId="5" borderId="0" xfId="0" applyFont="1" applyFill="1" applyAlignment="1">
      <alignment horizontal="center"/>
    </xf>
    <xf numFmtId="0" fontId="6" fillId="4" borderId="28" xfId="0" applyFont="1" applyFill="1" applyBorder="1" applyAlignment="1"/>
    <xf numFmtId="0" fontId="3" fillId="0" borderId="0" xfId="0" applyFont="1" applyAlignment="1">
      <alignment vertical="top"/>
    </xf>
    <xf numFmtId="0" fontId="1" fillId="0" borderId="2" xfId="0" applyFont="1" applyBorder="1" applyAlignment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13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3" fillId="0" borderId="31" xfId="0" applyFont="1" applyBorder="1" applyAlignment="1">
      <alignment horizontal="center"/>
    </xf>
    <xf numFmtId="0" fontId="0" fillId="0" borderId="0" xfId="0" applyFont="1" applyAlignment="1"/>
    <xf numFmtId="0" fontId="2" fillId="0" borderId="16" xfId="0" applyFont="1" applyBorder="1"/>
    <xf numFmtId="0" fontId="3" fillId="0" borderId="5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4" xfId="0" applyFont="1" applyBorder="1"/>
    <xf numFmtId="0" fontId="1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3" fillId="0" borderId="39" xfId="0" applyFont="1" applyBorder="1"/>
    <xf numFmtId="0" fontId="2" fillId="0" borderId="40" xfId="0" applyFont="1" applyBorder="1"/>
    <xf numFmtId="0" fontId="3" fillId="0" borderId="39" xfId="0" applyFont="1" applyBorder="1" applyAlignment="1">
      <alignment horizontal="center"/>
    </xf>
    <xf numFmtId="0" fontId="0" fillId="0" borderId="41" xfId="0" applyFont="1" applyBorder="1" applyAlignment="1"/>
    <xf numFmtId="0" fontId="3" fillId="0" borderId="40" xfId="0" applyFont="1" applyBorder="1"/>
    <xf numFmtId="0" fontId="3" fillId="0" borderId="42" xfId="0" applyFont="1" applyBorder="1"/>
    <xf numFmtId="0" fontId="4" fillId="5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43" xfId="0" applyFont="1" applyBorder="1" applyAlignment="1"/>
    <xf numFmtId="0" fontId="0" fillId="0" borderId="0" xfId="0" applyFont="1" applyBorder="1" applyAlignment="1"/>
    <xf numFmtId="0" fontId="0" fillId="0" borderId="44" xfId="0" applyFont="1" applyBorder="1" applyAlignment="1"/>
    <xf numFmtId="0" fontId="3" fillId="0" borderId="45" xfId="0" applyFont="1" applyBorder="1" applyAlignment="1">
      <alignment horizontal="center"/>
    </xf>
    <xf numFmtId="0" fontId="2" fillId="0" borderId="43" xfId="0" applyFont="1" applyBorder="1"/>
    <xf numFmtId="0" fontId="1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4" fillId="2" borderId="49" xfId="0" applyFont="1" applyFill="1" applyBorder="1" applyAlignment="1">
      <alignment horizontal="center"/>
    </xf>
    <xf numFmtId="0" fontId="5" fillId="0" borderId="50" xfId="0" applyFont="1" applyBorder="1" applyAlignment="1"/>
    <xf numFmtId="0" fontId="5" fillId="4" borderId="50" xfId="0" applyFont="1" applyFill="1" applyBorder="1" applyAlignment="1"/>
    <xf numFmtId="0" fontId="5" fillId="0" borderId="51" xfId="0" applyFont="1" applyBorder="1" applyAlignment="1"/>
    <xf numFmtId="0" fontId="5" fillId="7" borderId="52" xfId="0" applyFont="1" applyFill="1" applyBorder="1" applyAlignment="1"/>
    <xf numFmtId="0" fontId="5" fillId="0" borderId="53" xfId="0" applyFont="1" applyBorder="1" applyAlignment="1"/>
    <xf numFmtId="0" fontId="2" fillId="5" borderId="0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/>
    <xf numFmtId="0" fontId="2" fillId="0" borderId="44" xfId="0" applyFont="1" applyBorder="1" applyAlignment="1"/>
    <xf numFmtId="0" fontId="3" fillId="0" borderId="41" xfId="0" applyFont="1" applyBorder="1" applyAlignment="1">
      <alignment horizontal="center"/>
    </xf>
    <xf numFmtId="0" fontId="0" fillId="0" borderId="0" xfId="0" applyFont="1" applyBorder="1" applyAlignment="1"/>
    <xf numFmtId="0" fontId="2" fillId="0" borderId="44" xfId="0" applyFont="1" applyBorder="1"/>
    <xf numFmtId="0" fontId="4" fillId="5" borderId="54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/>
    </xf>
    <xf numFmtId="0" fontId="2" fillId="4" borderId="49" xfId="0" applyFont="1" applyFill="1" applyBorder="1" applyAlignment="1"/>
    <xf numFmtId="0" fontId="6" fillId="0" borderId="51" xfId="0" applyFont="1" applyBorder="1" applyAlignment="1"/>
    <xf numFmtId="0" fontId="6" fillId="0" borderId="53" xfId="0" applyFont="1" applyBorder="1" applyAlignment="1"/>
    <xf numFmtId="0" fontId="2" fillId="5" borderId="0" xfId="0" applyFont="1" applyFill="1" applyBorder="1"/>
    <xf numFmtId="0" fontId="1" fillId="0" borderId="56" xfId="0" applyFont="1" applyBorder="1"/>
    <xf numFmtId="0" fontId="3" fillId="0" borderId="57" xfId="0" applyFont="1" applyBorder="1"/>
    <xf numFmtId="0" fontId="6" fillId="0" borderId="50" xfId="0" applyFont="1" applyBorder="1" applyAlignment="1"/>
    <xf numFmtId="0" fontId="4" fillId="5" borderId="49" xfId="0" applyFont="1" applyFill="1" applyBorder="1" applyAlignment="1">
      <alignment horizontal="center"/>
    </xf>
    <xf numFmtId="0" fontId="0" fillId="0" borderId="4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45" xfId="0" applyFont="1" applyBorder="1"/>
    <xf numFmtId="0" fontId="2" fillId="0" borderId="0" xfId="0" applyFont="1" applyFill="1" applyBorder="1" applyAlignment="1"/>
    <xf numFmtId="0" fontId="1" fillId="0" borderId="14" xfId="0" applyFont="1" applyBorder="1"/>
    <xf numFmtId="0" fontId="1" fillId="0" borderId="31" xfId="0" applyFont="1" applyBorder="1"/>
    <xf numFmtId="0" fontId="1" fillId="0" borderId="15" xfId="0" applyFont="1" applyBorder="1"/>
    <xf numFmtId="0" fontId="1" fillId="0" borderId="26" xfId="0" applyFont="1" applyBorder="1"/>
    <xf numFmtId="0" fontId="1" fillId="0" borderId="18" xfId="0" applyFont="1" applyBorder="1"/>
    <xf numFmtId="0" fontId="1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Accuracy: house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2603544842982E-2"/>
          <c:y val="0.18094925634295711"/>
          <c:w val="0.68539672137861818"/>
          <c:h val="0.71117709244677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House1!$K$9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House1!$L$9:$M$9</c:f>
              <c:numCache>
                <c:formatCode>General</c:formatCode>
                <c:ptCount val="2"/>
                <c:pt idx="0">
                  <c:v>85.83</c:v>
                </c:pt>
                <c:pt idx="1">
                  <c:v>87.97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D-C84E-9081-4408BF7A7352}"/>
            </c:ext>
          </c:extLst>
        </c:ser>
        <c:ser>
          <c:idx val="1"/>
          <c:order val="1"/>
          <c:tx>
            <c:strRef>
              <c:f>House1!$K$10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House1!$L$10:$M$10</c:f>
              <c:numCache>
                <c:formatCode>General</c:formatCode>
                <c:ptCount val="2"/>
                <c:pt idx="0">
                  <c:v>84.89</c:v>
                </c:pt>
                <c:pt idx="1">
                  <c:v>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D-C84E-9081-4408BF7A7352}"/>
            </c:ext>
          </c:extLst>
        </c:ser>
        <c:ser>
          <c:idx val="2"/>
          <c:order val="2"/>
          <c:tx>
            <c:strRef>
              <c:f>House1!$K$11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House1!$L$11:$M$11</c:f>
              <c:numCache>
                <c:formatCode>General</c:formatCode>
                <c:ptCount val="2"/>
                <c:pt idx="0">
                  <c:v>82.15</c:v>
                </c:pt>
                <c:pt idx="1">
                  <c:v>85.52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D-C84E-9081-4408BF7A7352}"/>
            </c:ext>
          </c:extLst>
        </c:ser>
        <c:ser>
          <c:idx val="3"/>
          <c:order val="3"/>
          <c:tx>
            <c:strRef>
              <c:f>House1!$K$12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House1!$L$12:$M$12</c:f>
              <c:numCache>
                <c:formatCode>General</c:formatCode>
                <c:ptCount val="2"/>
                <c:pt idx="0">
                  <c:v>85.09</c:v>
                </c:pt>
                <c:pt idx="1">
                  <c:v>88.7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D-C84E-9081-4408BF7A7352}"/>
            </c:ext>
          </c:extLst>
        </c:ser>
        <c:ser>
          <c:idx val="4"/>
          <c:order val="4"/>
          <c:tx>
            <c:strRef>
              <c:f>House1!$K$13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House1!$L$13:$M$13</c:f>
              <c:numCache>
                <c:formatCode>General</c:formatCode>
                <c:ptCount val="2"/>
                <c:pt idx="0">
                  <c:v>80.39</c:v>
                </c:pt>
                <c:pt idx="1">
                  <c:v>83.07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D-C84E-9081-4408BF7A7352}"/>
            </c:ext>
          </c:extLst>
        </c:ser>
        <c:ser>
          <c:idx val="5"/>
          <c:order val="5"/>
          <c:tx>
            <c:strRef>
              <c:f>House1!$K$14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House1!$L$14:$M$14</c:f>
              <c:numCache>
                <c:formatCode>General</c:formatCode>
                <c:ptCount val="2"/>
                <c:pt idx="0">
                  <c:v>82.41</c:v>
                </c:pt>
                <c:pt idx="1">
                  <c:v>87.97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D-C84E-9081-4408BF7A7352}"/>
            </c:ext>
          </c:extLst>
        </c:ser>
        <c:ser>
          <c:idx val="6"/>
          <c:order val="6"/>
          <c:tx>
            <c:strRef>
              <c:f>House1!$K$15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House1!$L$15:$M$15</c:f>
              <c:numCache>
                <c:formatCode>General</c:formatCode>
                <c:ptCount val="2"/>
                <c:pt idx="0">
                  <c:v>83.47</c:v>
                </c:pt>
                <c:pt idx="1">
                  <c:v>87.59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2D-C84E-9081-4408BF7A7352}"/>
            </c:ext>
          </c:extLst>
        </c:ser>
        <c:ser>
          <c:idx val="7"/>
          <c:order val="7"/>
          <c:tx>
            <c:strRef>
              <c:f>House1!$K$16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House1!$L$16:$M$16</c:f>
              <c:numCache>
                <c:formatCode>General</c:formatCode>
                <c:ptCount val="2"/>
                <c:pt idx="0">
                  <c:v>80.66</c:v>
                </c:pt>
                <c:pt idx="1">
                  <c:v>88.03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D-C84E-9081-4408BF7A7352}"/>
            </c:ext>
          </c:extLst>
        </c:ser>
        <c:ser>
          <c:idx val="8"/>
          <c:order val="8"/>
          <c:tx>
            <c:strRef>
              <c:f>House1!$K$17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House1!$L$8:$M$8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House1!$L$17:$M$17</c:f>
              <c:numCache>
                <c:formatCode>General</c:formatCode>
                <c:ptCount val="2"/>
                <c:pt idx="0">
                  <c:v>83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D-C84E-9081-4408BF7A7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1349423"/>
        <c:axId val="739620575"/>
      </c:barChart>
      <c:catAx>
        <c:axId val="7213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20575"/>
        <c:crosses val="autoZero"/>
        <c:auto val="1"/>
        <c:lblAlgn val="ctr"/>
        <c:lblOffset val="100"/>
        <c:noMultiLvlLbl val="0"/>
      </c:catAx>
      <c:valAx>
        <c:axId val="73962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3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926891453262755"/>
          <c:y val="0.2293055555555556"/>
          <c:w val="0.25748297717661756"/>
          <c:h val="0.6069940215806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Accuracy: house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2603544842982E-2"/>
          <c:y val="0.18094925634295711"/>
          <c:w val="0.68539672137861818"/>
          <c:h val="0.71117709244677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House4!$K$9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House4!$L$9:$M$9</c:f>
              <c:numCache>
                <c:formatCode>General</c:formatCode>
                <c:ptCount val="2"/>
                <c:pt idx="0">
                  <c:v>91.37</c:v>
                </c:pt>
                <c:pt idx="1">
                  <c:v>91.45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E-EC40-BC3F-CD3B994EB4A3}"/>
            </c:ext>
          </c:extLst>
        </c:ser>
        <c:ser>
          <c:idx val="1"/>
          <c:order val="1"/>
          <c:tx>
            <c:strRef>
              <c:f>House4!$K$10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House4!$L$10:$M$10</c:f>
              <c:numCache>
                <c:formatCode>General</c:formatCode>
                <c:ptCount val="2"/>
                <c:pt idx="0">
                  <c:v>91.76</c:v>
                </c:pt>
                <c:pt idx="1">
                  <c:v>91.89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E-EC40-BC3F-CD3B994EB4A3}"/>
            </c:ext>
          </c:extLst>
        </c:ser>
        <c:ser>
          <c:idx val="2"/>
          <c:order val="2"/>
          <c:tx>
            <c:strRef>
              <c:f>House4!$K$11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House4!$L$11:$M$11</c:f>
              <c:numCache>
                <c:formatCode>General</c:formatCode>
                <c:ptCount val="2"/>
                <c:pt idx="0">
                  <c:v>92.18</c:v>
                </c:pt>
                <c:pt idx="1">
                  <c:v>93.16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E-EC40-BC3F-CD3B994EB4A3}"/>
            </c:ext>
          </c:extLst>
        </c:ser>
        <c:ser>
          <c:idx val="3"/>
          <c:order val="3"/>
          <c:tx>
            <c:strRef>
              <c:f>House4!$K$12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House4!$L$12:$M$12</c:f>
              <c:numCache>
                <c:formatCode>General</c:formatCode>
                <c:ptCount val="2"/>
                <c:pt idx="0">
                  <c:v>92.05</c:v>
                </c:pt>
                <c:pt idx="1">
                  <c:v>93.24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E-EC40-BC3F-CD3B994EB4A3}"/>
            </c:ext>
          </c:extLst>
        </c:ser>
        <c:ser>
          <c:idx val="4"/>
          <c:order val="4"/>
          <c:tx>
            <c:strRef>
              <c:f>House4!$K$13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House4!$L$13:$M$13</c:f>
              <c:numCache>
                <c:formatCode>General</c:formatCode>
                <c:ptCount val="2"/>
                <c:pt idx="0">
                  <c:v>90.73</c:v>
                </c:pt>
                <c:pt idx="1">
                  <c:v>91.73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BE-EC40-BC3F-CD3B994EB4A3}"/>
            </c:ext>
          </c:extLst>
        </c:ser>
        <c:ser>
          <c:idx val="5"/>
          <c:order val="5"/>
          <c:tx>
            <c:strRef>
              <c:f>House4!$K$14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House4!$L$14:$M$14</c:f>
              <c:numCache>
                <c:formatCode>General</c:formatCode>
                <c:ptCount val="2"/>
                <c:pt idx="0">
                  <c:v>91.1</c:v>
                </c:pt>
                <c:pt idx="1">
                  <c:v>89.52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BE-EC40-BC3F-CD3B994EB4A3}"/>
            </c:ext>
          </c:extLst>
        </c:ser>
        <c:ser>
          <c:idx val="6"/>
          <c:order val="6"/>
          <c:tx>
            <c:strRef>
              <c:f>House4!$K$15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House4!$L$15:$M$15</c:f>
              <c:numCache>
                <c:formatCode>General</c:formatCode>
                <c:ptCount val="2"/>
                <c:pt idx="0">
                  <c:v>90.91</c:v>
                </c:pt>
                <c:pt idx="1">
                  <c:v>90.32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BE-EC40-BC3F-CD3B994EB4A3}"/>
            </c:ext>
          </c:extLst>
        </c:ser>
        <c:ser>
          <c:idx val="7"/>
          <c:order val="7"/>
          <c:tx>
            <c:strRef>
              <c:f>House4!$K$16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House4!$L$16:$M$16</c:f>
              <c:numCache>
                <c:formatCode>General</c:formatCode>
                <c:ptCount val="2"/>
                <c:pt idx="0">
                  <c:v>90.81</c:v>
                </c:pt>
                <c:pt idx="1">
                  <c:v>91.73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BE-EC40-BC3F-CD3B994EB4A3}"/>
            </c:ext>
          </c:extLst>
        </c:ser>
        <c:ser>
          <c:idx val="8"/>
          <c:order val="8"/>
          <c:tx>
            <c:strRef>
              <c:f>House4!$K$17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House4!$L$8:$M$8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House4!$L$17:$M$17</c:f>
              <c:numCache>
                <c:formatCode>General</c:formatCode>
                <c:ptCount val="2"/>
                <c:pt idx="0">
                  <c:v>91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BE-EC40-BC3F-CD3B994EB4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1349423"/>
        <c:axId val="739620575"/>
      </c:barChart>
      <c:catAx>
        <c:axId val="7213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20575"/>
        <c:crosses val="autoZero"/>
        <c:auto val="1"/>
        <c:lblAlgn val="ctr"/>
        <c:lblOffset val="100"/>
        <c:noMultiLvlLbl val="0"/>
      </c:catAx>
      <c:valAx>
        <c:axId val="73962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3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926891453262755"/>
          <c:y val="0.2293055555555556"/>
          <c:w val="0.25748297717661756"/>
          <c:h val="0.6069940215806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MCC: house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332561973316E-2"/>
          <c:y val="0.17168996732551289"/>
          <c:w val="0.68503588871937171"/>
          <c:h val="0.7333804702983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House4!$K$21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House4!$L$21:$M$21</c:f>
              <c:numCache>
                <c:formatCode>General</c:formatCode>
                <c:ptCount val="2"/>
                <c:pt idx="0">
                  <c:v>0.46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F-3D40-B641-84BD36973D5B}"/>
            </c:ext>
          </c:extLst>
        </c:ser>
        <c:ser>
          <c:idx val="1"/>
          <c:order val="1"/>
          <c:tx>
            <c:strRef>
              <c:f>House4!$K$22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House4!$L$22:$M$22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F-3D40-B641-84BD36973D5B}"/>
            </c:ext>
          </c:extLst>
        </c:ser>
        <c:ser>
          <c:idx val="2"/>
          <c:order val="2"/>
          <c:tx>
            <c:strRef>
              <c:f>House4!$K$23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House4!$L$23:$M$23</c:f>
              <c:numCache>
                <c:formatCode>General</c:formatCode>
                <c:ptCount val="2"/>
                <c:pt idx="0">
                  <c:v>0.47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F-3D40-B641-84BD36973D5B}"/>
            </c:ext>
          </c:extLst>
        </c:ser>
        <c:ser>
          <c:idx val="3"/>
          <c:order val="3"/>
          <c:tx>
            <c:strRef>
              <c:f>House4!$K$24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House4!$L$24:$M$24</c:f>
              <c:numCache>
                <c:formatCode>General</c:formatCode>
                <c:ptCount val="2"/>
                <c:pt idx="0">
                  <c:v>0.53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F-3D40-B641-84BD36973D5B}"/>
            </c:ext>
          </c:extLst>
        </c:ser>
        <c:ser>
          <c:idx val="4"/>
          <c:order val="4"/>
          <c:tx>
            <c:strRef>
              <c:f>House4!$K$25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House4!$L$25:$M$25</c:f>
              <c:numCache>
                <c:formatCode>General</c:formatCode>
                <c:ptCount val="2"/>
                <c:pt idx="0">
                  <c:v>0.45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F-3D40-B641-84BD36973D5B}"/>
            </c:ext>
          </c:extLst>
        </c:ser>
        <c:ser>
          <c:idx val="5"/>
          <c:order val="5"/>
          <c:tx>
            <c:strRef>
              <c:f>House4!$K$26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House4!$L$26:$M$26</c:f>
              <c:numCache>
                <c:formatCode>General</c:formatCode>
                <c:ptCount val="2"/>
                <c:pt idx="0">
                  <c:v>0.48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6F-3D40-B641-84BD36973D5B}"/>
            </c:ext>
          </c:extLst>
        </c:ser>
        <c:ser>
          <c:idx val="6"/>
          <c:order val="6"/>
          <c:tx>
            <c:strRef>
              <c:f>House4!$K$27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House4!$L$27:$M$27</c:f>
              <c:numCache>
                <c:formatCode>General</c:formatCode>
                <c:ptCount val="2"/>
                <c:pt idx="0">
                  <c:v>0.45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6F-3D40-B641-84BD36973D5B}"/>
            </c:ext>
          </c:extLst>
        </c:ser>
        <c:ser>
          <c:idx val="7"/>
          <c:order val="7"/>
          <c:tx>
            <c:strRef>
              <c:f>House4!$K$28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House4!$L$28:$M$28</c:f>
              <c:numCache>
                <c:formatCode>General</c:formatCode>
                <c:ptCount val="2"/>
                <c:pt idx="0">
                  <c:v>0.48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6F-3D40-B641-84BD36973D5B}"/>
            </c:ext>
          </c:extLst>
        </c:ser>
        <c:ser>
          <c:idx val="8"/>
          <c:order val="8"/>
          <c:tx>
            <c:strRef>
              <c:f>House4!$K$29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House4!$L$20:$M$20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House4!$L$29:$M$29</c:f>
              <c:numCache>
                <c:formatCode>General</c:formatCode>
                <c:ptCount val="2"/>
                <c:pt idx="0">
                  <c:v>0.45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6F-3D40-B641-84BD36973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5211583"/>
        <c:axId val="756039455"/>
      </c:barChart>
      <c:catAx>
        <c:axId val="7452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9455"/>
        <c:crosses val="autoZero"/>
        <c:auto val="1"/>
        <c:lblAlgn val="ctr"/>
        <c:lblOffset val="100"/>
        <c:noMultiLvlLbl val="0"/>
      </c:catAx>
      <c:valAx>
        <c:axId val="756039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52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47047500076791"/>
          <c:y val="0.2246258503401361"/>
          <c:w val="0.25488219694254732"/>
          <c:h val="0.6172821254486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Score: house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90144681199635E-2"/>
          <c:y val="0.17350815202769357"/>
          <c:w val="0.67543573308212934"/>
          <c:h val="0.71122666044876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House4!$K$34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House4!$L$33:$M$33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House4!$L$34:$M$34</c:f>
              <c:numCache>
                <c:formatCode>General</c:formatCode>
                <c:ptCount val="2"/>
                <c:pt idx="0">
                  <c:v>0.97</c:v>
                </c:pt>
                <c:pt idx="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1-5F40-B0C6-C4386DA3E8C4}"/>
            </c:ext>
          </c:extLst>
        </c:ser>
        <c:ser>
          <c:idx val="1"/>
          <c:order val="1"/>
          <c:tx>
            <c:strRef>
              <c:f>House4!$K$35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House4!$L$33:$M$33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House4!$L$35:$M$35</c:f>
              <c:numCache>
                <c:formatCode>General</c:formatCode>
                <c:ptCount val="2"/>
                <c:pt idx="0">
                  <c:v>0.96</c:v>
                </c:pt>
                <c:pt idx="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1-5F40-B0C6-C4386DA3E8C4}"/>
            </c:ext>
          </c:extLst>
        </c:ser>
        <c:ser>
          <c:idx val="2"/>
          <c:order val="2"/>
          <c:tx>
            <c:strRef>
              <c:f>House4!$K$36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House4!$L$33:$M$33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House4!$L$36:$M$36</c:f>
              <c:numCache>
                <c:formatCode>General</c:formatCode>
                <c:ptCount val="2"/>
                <c:pt idx="0">
                  <c:v>0.97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1-5F40-B0C6-C4386DA3E8C4}"/>
            </c:ext>
          </c:extLst>
        </c:ser>
        <c:ser>
          <c:idx val="3"/>
          <c:order val="3"/>
          <c:tx>
            <c:strRef>
              <c:f>House4!$K$37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House4!$L$33:$M$33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House4!$L$37:$M$37</c:f>
              <c:numCache>
                <c:formatCode>General</c:formatCode>
                <c:ptCount val="2"/>
                <c:pt idx="0">
                  <c:v>0.97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1-5F40-B0C6-C4386DA3E8C4}"/>
            </c:ext>
          </c:extLst>
        </c:ser>
        <c:ser>
          <c:idx val="4"/>
          <c:order val="4"/>
          <c:tx>
            <c:strRef>
              <c:f>House4!$K$38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House4!$L$33:$M$33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House4!$L$38:$M$38</c:f>
              <c:numCache>
                <c:formatCode>General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A1-5F40-B0C6-C4386DA3E8C4}"/>
            </c:ext>
          </c:extLst>
        </c:ser>
        <c:ser>
          <c:idx val="5"/>
          <c:order val="5"/>
          <c:tx>
            <c:strRef>
              <c:f>House4!$K$39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House4!$L$33:$M$33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House4!$L$39:$M$39</c:f>
              <c:numCache>
                <c:formatCode>General</c:formatCode>
                <c:ptCount val="2"/>
                <c:pt idx="0">
                  <c:v>0.97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A1-5F40-B0C6-C4386DA3E8C4}"/>
            </c:ext>
          </c:extLst>
        </c:ser>
        <c:ser>
          <c:idx val="6"/>
          <c:order val="6"/>
          <c:tx>
            <c:strRef>
              <c:f>House4!$K$40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House4!$L$33:$M$33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House4!$L$40:$M$40</c:f>
              <c:numCache>
                <c:formatCode>General</c:formatCode>
                <c:ptCount val="2"/>
                <c:pt idx="0">
                  <c:v>0.97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A1-5F40-B0C6-C4386DA3E8C4}"/>
            </c:ext>
          </c:extLst>
        </c:ser>
        <c:ser>
          <c:idx val="7"/>
          <c:order val="7"/>
          <c:tx>
            <c:strRef>
              <c:f>House4!$K$41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House4!$L$33:$M$33</c:f>
              <c:strCache>
                <c:ptCount val="2"/>
                <c:pt idx="0">
                  <c:v>h4_summer</c:v>
                </c:pt>
                <c:pt idx="1">
                  <c:v>h4_winter</c:v>
                </c:pt>
              </c:strCache>
            </c:strRef>
          </c:cat>
          <c:val>
            <c:numRef>
              <c:f>House4!$L$41:$M$41</c:f>
              <c:numCache>
                <c:formatCode>General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A1-5F40-B0C6-C4386DA3E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1995039"/>
        <c:axId val="742317375"/>
      </c:barChart>
      <c:catAx>
        <c:axId val="7519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17375"/>
        <c:crosses val="autoZero"/>
        <c:auto val="1"/>
        <c:lblAlgn val="ctr"/>
        <c:lblOffset val="100"/>
        <c:noMultiLvlLbl val="0"/>
      </c:catAx>
      <c:valAx>
        <c:axId val="742317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9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67203546890837"/>
          <c:y val="0.20832644742936546"/>
          <c:w val="0.24968063647440694"/>
          <c:h val="0.63376177066704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Accuracy: house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2603544842982E-2"/>
          <c:y val="0.18094925634295711"/>
          <c:w val="0.68539672137861818"/>
          <c:h val="0.71117709244677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House5!$K$9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House5!$L$9:$M$9</c:f>
              <c:numCache>
                <c:formatCode>General</c:formatCode>
                <c:ptCount val="2"/>
                <c:pt idx="0">
                  <c:v>87.38</c:v>
                </c:pt>
                <c:pt idx="1">
                  <c:v>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2445-B26A-FB90E1CAF63D}"/>
            </c:ext>
          </c:extLst>
        </c:ser>
        <c:ser>
          <c:idx val="1"/>
          <c:order val="1"/>
          <c:tx>
            <c:strRef>
              <c:f>House5!$K$10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House5!$L$10:$M$10</c:f>
              <c:numCache>
                <c:formatCode>General</c:formatCode>
                <c:ptCount val="2"/>
                <c:pt idx="0">
                  <c:v>86.18</c:v>
                </c:pt>
                <c:pt idx="1">
                  <c:v>83.62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F-2445-B26A-FB90E1CAF63D}"/>
            </c:ext>
          </c:extLst>
        </c:ser>
        <c:ser>
          <c:idx val="2"/>
          <c:order val="2"/>
          <c:tx>
            <c:strRef>
              <c:f>House5!$K$11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House5!$L$11:$M$11</c:f>
              <c:numCache>
                <c:formatCode>General</c:formatCode>
                <c:ptCount val="2"/>
                <c:pt idx="0">
                  <c:v>88.09</c:v>
                </c:pt>
                <c:pt idx="1">
                  <c:v>92.14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F-2445-B26A-FB90E1CAF63D}"/>
            </c:ext>
          </c:extLst>
        </c:ser>
        <c:ser>
          <c:idx val="3"/>
          <c:order val="3"/>
          <c:tx>
            <c:strRef>
              <c:f>House5!$K$12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House5!$L$12:$M$12</c:f>
              <c:numCache>
                <c:formatCode>General</c:formatCode>
                <c:ptCount val="2"/>
                <c:pt idx="0">
                  <c:v>87.19</c:v>
                </c:pt>
                <c:pt idx="1">
                  <c:v>84.67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F-2445-B26A-FB90E1CAF63D}"/>
            </c:ext>
          </c:extLst>
        </c:ser>
        <c:ser>
          <c:idx val="4"/>
          <c:order val="4"/>
          <c:tx>
            <c:strRef>
              <c:f>House5!$K$13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House5!$L$13:$M$13</c:f>
              <c:numCache>
                <c:formatCode>General</c:formatCode>
                <c:ptCount val="2"/>
                <c:pt idx="0">
                  <c:v>89.3</c:v>
                </c:pt>
                <c:pt idx="1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F-2445-B26A-FB90E1CAF63D}"/>
            </c:ext>
          </c:extLst>
        </c:ser>
        <c:ser>
          <c:idx val="5"/>
          <c:order val="5"/>
          <c:tx>
            <c:strRef>
              <c:f>House5!$K$14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House5!$L$14:$M$14</c:f>
              <c:numCache>
                <c:formatCode>General</c:formatCode>
                <c:ptCount val="2"/>
                <c:pt idx="0">
                  <c:v>88.09</c:v>
                </c:pt>
                <c:pt idx="1">
                  <c:v>81.510000000000005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F-2445-B26A-FB90E1CAF63D}"/>
            </c:ext>
          </c:extLst>
        </c:ser>
        <c:ser>
          <c:idx val="6"/>
          <c:order val="6"/>
          <c:tx>
            <c:strRef>
              <c:f>House5!$K$15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House5!$L$15:$M$15</c:f>
              <c:numCache>
                <c:formatCode>General</c:formatCode>
                <c:ptCount val="2"/>
                <c:pt idx="0">
                  <c:v>89.45</c:v>
                </c:pt>
                <c:pt idx="1">
                  <c:v>83.28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F-2445-B26A-FB90E1CAF63D}"/>
            </c:ext>
          </c:extLst>
        </c:ser>
        <c:ser>
          <c:idx val="7"/>
          <c:order val="7"/>
          <c:tx>
            <c:strRef>
              <c:f>House5!$K$16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House5!$L$16:$M$16</c:f>
              <c:numCache>
                <c:formatCode>General</c:formatCode>
                <c:ptCount val="2"/>
                <c:pt idx="0">
                  <c:v>89.3</c:v>
                </c:pt>
                <c:pt idx="1">
                  <c:v>80.45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F-2445-B26A-FB90E1CAF63D}"/>
            </c:ext>
          </c:extLst>
        </c:ser>
        <c:ser>
          <c:idx val="8"/>
          <c:order val="8"/>
          <c:tx>
            <c:strRef>
              <c:f>House5!$K$17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House5!$L$8:$M$8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House5!$L$17:$M$17</c:f>
              <c:numCache>
                <c:formatCode>General</c:formatCode>
                <c:ptCount val="2"/>
                <c:pt idx="0">
                  <c:v>90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4F-2445-B26A-FB90E1CAF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1349423"/>
        <c:axId val="739620575"/>
      </c:barChart>
      <c:catAx>
        <c:axId val="7213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20575"/>
        <c:crosses val="autoZero"/>
        <c:auto val="1"/>
        <c:lblAlgn val="ctr"/>
        <c:lblOffset val="100"/>
        <c:noMultiLvlLbl val="0"/>
      </c:catAx>
      <c:valAx>
        <c:axId val="73962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3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926891453262755"/>
          <c:y val="0.2293055555555556"/>
          <c:w val="0.25748297717661756"/>
          <c:h val="0.6069940215806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MCC: house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332561973316E-2"/>
          <c:y val="0.17168996732551289"/>
          <c:w val="0.68503588871937171"/>
          <c:h val="0.7333804702983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House5!$K$21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House5!$L$21:$M$21</c:f>
              <c:numCache>
                <c:formatCode>General</c:formatCode>
                <c:ptCount val="2"/>
                <c:pt idx="0">
                  <c:v>0.18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C-1A4A-AF6C-83A3F9CDCF24}"/>
            </c:ext>
          </c:extLst>
        </c:ser>
        <c:ser>
          <c:idx val="1"/>
          <c:order val="1"/>
          <c:tx>
            <c:strRef>
              <c:f>House5!$K$22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House5!$L$22:$M$22</c:f>
              <c:numCache>
                <c:formatCode>General</c:formatCode>
                <c:ptCount val="2"/>
                <c:pt idx="0">
                  <c:v>0.16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C-1A4A-AF6C-83A3F9CDCF24}"/>
            </c:ext>
          </c:extLst>
        </c:ser>
        <c:ser>
          <c:idx val="2"/>
          <c:order val="2"/>
          <c:tx>
            <c:strRef>
              <c:f>House5!$K$23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House5!$L$23:$M$23</c:f>
              <c:numCache>
                <c:formatCode>General</c:formatCode>
                <c:ptCount val="2"/>
                <c:pt idx="0">
                  <c:v>0.11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C-1A4A-AF6C-83A3F9CDCF24}"/>
            </c:ext>
          </c:extLst>
        </c:ser>
        <c:ser>
          <c:idx val="3"/>
          <c:order val="3"/>
          <c:tx>
            <c:strRef>
              <c:f>House5!$K$24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House5!$L$24:$M$24</c:f>
              <c:numCache>
                <c:formatCode>General</c:formatCode>
                <c:ptCount val="2"/>
                <c:pt idx="0">
                  <c:v>0.06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C-1A4A-AF6C-83A3F9CDCF24}"/>
            </c:ext>
          </c:extLst>
        </c:ser>
        <c:ser>
          <c:idx val="4"/>
          <c:order val="4"/>
          <c:tx>
            <c:strRef>
              <c:f>House5!$K$25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House5!$L$25:$M$25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C-1A4A-AF6C-83A3F9CDCF24}"/>
            </c:ext>
          </c:extLst>
        </c:ser>
        <c:ser>
          <c:idx val="5"/>
          <c:order val="5"/>
          <c:tx>
            <c:strRef>
              <c:f>House5!$K$26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House5!$L$26:$M$26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C-1A4A-AF6C-83A3F9CDCF24}"/>
            </c:ext>
          </c:extLst>
        </c:ser>
        <c:ser>
          <c:idx val="6"/>
          <c:order val="6"/>
          <c:tx>
            <c:strRef>
              <c:f>House5!$K$27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House5!$L$27:$M$27</c:f>
              <c:numCache>
                <c:formatCode>General</c:formatCode>
                <c:ptCount val="2"/>
                <c:pt idx="0">
                  <c:v>0.13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C-1A4A-AF6C-83A3F9CDCF24}"/>
            </c:ext>
          </c:extLst>
        </c:ser>
        <c:ser>
          <c:idx val="7"/>
          <c:order val="7"/>
          <c:tx>
            <c:strRef>
              <c:f>House5!$K$28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House5!$L$28:$M$28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9C-1A4A-AF6C-83A3F9CDCF24}"/>
            </c:ext>
          </c:extLst>
        </c:ser>
        <c:ser>
          <c:idx val="8"/>
          <c:order val="8"/>
          <c:tx>
            <c:strRef>
              <c:f>House5!$K$29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House5!$L$20:$M$20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House5!$L$29:$M$29</c:f>
              <c:numCache>
                <c:formatCode>General</c:formatCode>
                <c:ptCount val="2"/>
                <c:pt idx="0">
                  <c:v>0.19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C-1A4A-AF6C-83A3F9CDC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5211583"/>
        <c:axId val="756039455"/>
      </c:barChart>
      <c:catAx>
        <c:axId val="7452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9455"/>
        <c:crosses val="autoZero"/>
        <c:auto val="1"/>
        <c:lblAlgn val="ctr"/>
        <c:lblOffset val="100"/>
        <c:noMultiLvlLbl val="0"/>
      </c:catAx>
      <c:valAx>
        <c:axId val="756039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52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47047500076791"/>
          <c:y val="0.2246258503401361"/>
          <c:w val="0.25488219694254732"/>
          <c:h val="0.6172821254486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Score: house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90144681199635E-2"/>
          <c:y val="0.17350815202769357"/>
          <c:w val="0.67543573308212934"/>
          <c:h val="0.71122666044876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House5!$K$34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House5!$L$33:$M$33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House5!$L$34:$M$34</c:f>
              <c:numCache>
                <c:formatCode>General</c:formatCode>
                <c:ptCount val="2"/>
                <c:pt idx="0">
                  <c:v>0.95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7-414F-BD66-1363CA8B44EF}"/>
            </c:ext>
          </c:extLst>
        </c:ser>
        <c:ser>
          <c:idx val="1"/>
          <c:order val="1"/>
          <c:tx>
            <c:strRef>
              <c:f>House5!$K$35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House5!$L$33:$M$33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House5!$L$35:$M$35</c:f>
              <c:numCache>
                <c:formatCode>General</c:formatCode>
                <c:ptCount val="2"/>
                <c:pt idx="0">
                  <c:v>0.93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7-414F-BD66-1363CA8B44EF}"/>
            </c:ext>
          </c:extLst>
        </c:ser>
        <c:ser>
          <c:idx val="2"/>
          <c:order val="2"/>
          <c:tx>
            <c:strRef>
              <c:f>House5!$K$36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House5!$L$33:$M$33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House5!$L$36:$M$36</c:f>
              <c:numCache>
                <c:formatCode>General</c:formatCode>
                <c:ptCount val="2"/>
                <c:pt idx="0">
                  <c:v>0.98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7-414F-BD66-1363CA8B44EF}"/>
            </c:ext>
          </c:extLst>
        </c:ser>
        <c:ser>
          <c:idx val="3"/>
          <c:order val="3"/>
          <c:tx>
            <c:strRef>
              <c:f>House5!$K$37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House5!$L$33:$M$33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House5!$L$37:$M$37</c:f>
              <c:numCache>
                <c:formatCode>General</c:formatCode>
                <c:ptCount val="2"/>
                <c:pt idx="0">
                  <c:v>0.95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7-414F-BD66-1363CA8B44EF}"/>
            </c:ext>
          </c:extLst>
        </c:ser>
        <c:ser>
          <c:idx val="4"/>
          <c:order val="4"/>
          <c:tx>
            <c:strRef>
              <c:f>House5!$K$38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House5!$L$33:$M$33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House5!$L$38:$M$38</c:f>
              <c:numCache>
                <c:formatCode>General</c:formatCode>
                <c:ptCount val="2"/>
                <c:pt idx="0">
                  <c:v>0.98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7-414F-BD66-1363CA8B44EF}"/>
            </c:ext>
          </c:extLst>
        </c:ser>
        <c:ser>
          <c:idx val="5"/>
          <c:order val="5"/>
          <c:tx>
            <c:strRef>
              <c:f>House5!$K$39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House5!$L$33:$M$33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House5!$L$39:$M$39</c:f>
              <c:numCache>
                <c:formatCode>General</c:formatCode>
                <c:ptCount val="2"/>
                <c:pt idx="0">
                  <c:v>0.97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D7-414F-BD66-1363CA8B44EF}"/>
            </c:ext>
          </c:extLst>
        </c:ser>
        <c:ser>
          <c:idx val="6"/>
          <c:order val="6"/>
          <c:tx>
            <c:strRef>
              <c:f>House5!$K$40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House5!$L$33:$M$33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House5!$L$40:$M$40</c:f>
              <c:numCache>
                <c:formatCode>General</c:formatCode>
                <c:ptCount val="2"/>
                <c:pt idx="0">
                  <c:v>0.97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D7-414F-BD66-1363CA8B44EF}"/>
            </c:ext>
          </c:extLst>
        </c:ser>
        <c:ser>
          <c:idx val="7"/>
          <c:order val="7"/>
          <c:tx>
            <c:strRef>
              <c:f>House5!$K$41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House5!$L$33:$M$33</c:f>
              <c:strCache>
                <c:ptCount val="2"/>
                <c:pt idx="0">
                  <c:v>h5_summer</c:v>
                </c:pt>
                <c:pt idx="1">
                  <c:v>h5_winter</c:v>
                </c:pt>
              </c:strCache>
            </c:strRef>
          </c:cat>
          <c:val>
            <c:numRef>
              <c:f>House5!$L$41:$M$41</c:f>
              <c:numCache>
                <c:formatCode>General</c:formatCode>
                <c:ptCount val="2"/>
                <c:pt idx="0">
                  <c:v>0.97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D7-414F-BD66-1363CA8B4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1995039"/>
        <c:axId val="742317375"/>
      </c:barChart>
      <c:catAx>
        <c:axId val="7519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17375"/>
        <c:crosses val="autoZero"/>
        <c:auto val="1"/>
        <c:lblAlgn val="ctr"/>
        <c:lblOffset val="100"/>
        <c:noMultiLvlLbl val="0"/>
      </c:catAx>
      <c:valAx>
        <c:axId val="742317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9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67203546890837"/>
          <c:y val="0.20832644742936546"/>
          <c:w val="0.24968063647440694"/>
          <c:h val="0.63376177066704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MCC: house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332561973316E-2"/>
          <c:y val="0.17168996732551289"/>
          <c:w val="0.68503588871937171"/>
          <c:h val="0.7333804702983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House1!$K$21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House1!$L$21:$M$21</c:f>
              <c:numCache>
                <c:formatCode>General</c:formatCode>
                <c:ptCount val="2"/>
                <c:pt idx="0">
                  <c:v>0.65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0-2D49-ABF0-D08DF55506DF}"/>
            </c:ext>
          </c:extLst>
        </c:ser>
        <c:ser>
          <c:idx val="1"/>
          <c:order val="1"/>
          <c:tx>
            <c:strRef>
              <c:f>House1!$K$22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House1!$L$22:$M$22</c:f>
              <c:numCache>
                <c:formatCode>General</c:formatCode>
                <c:ptCount val="2"/>
                <c:pt idx="0">
                  <c:v>0.66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0-2D49-ABF0-D08DF55506DF}"/>
            </c:ext>
          </c:extLst>
        </c:ser>
        <c:ser>
          <c:idx val="2"/>
          <c:order val="2"/>
          <c:tx>
            <c:strRef>
              <c:f>House1!$K$23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House1!$L$23:$M$23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0-2D49-ABF0-D08DF55506DF}"/>
            </c:ext>
          </c:extLst>
        </c:ser>
        <c:ser>
          <c:idx val="3"/>
          <c:order val="3"/>
          <c:tx>
            <c:strRef>
              <c:f>House1!$K$24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House1!$L$24:$M$24</c:f>
              <c:numCache>
                <c:formatCode>General</c:formatCode>
                <c:ptCount val="2"/>
                <c:pt idx="0">
                  <c:v>0.64</c:v>
                </c:pt>
                <c:pt idx="1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0-2D49-ABF0-D08DF55506DF}"/>
            </c:ext>
          </c:extLst>
        </c:ser>
        <c:ser>
          <c:idx val="4"/>
          <c:order val="4"/>
          <c:tx>
            <c:strRef>
              <c:f>House1!$K$25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House1!$L$25:$M$25</c:f>
              <c:numCache>
                <c:formatCode>General</c:formatCode>
                <c:ptCount val="2"/>
                <c:pt idx="0">
                  <c:v>0.43</c:v>
                </c:pt>
                <c:pt idx="1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0-2D49-ABF0-D08DF55506DF}"/>
            </c:ext>
          </c:extLst>
        </c:ser>
        <c:ser>
          <c:idx val="5"/>
          <c:order val="5"/>
          <c:tx>
            <c:strRef>
              <c:f>House1!$K$26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House1!$L$26:$M$26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E0-2D49-ABF0-D08DF55506DF}"/>
            </c:ext>
          </c:extLst>
        </c:ser>
        <c:ser>
          <c:idx val="6"/>
          <c:order val="6"/>
          <c:tx>
            <c:strRef>
              <c:f>House1!$K$27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House1!$L$27:$M$27</c:f>
              <c:numCache>
                <c:formatCode>General</c:formatCode>
                <c:ptCount val="2"/>
                <c:pt idx="0">
                  <c:v>0.59</c:v>
                </c:pt>
                <c:pt idx="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E0-2D49-ABF0-D08DF55506DF}"/>
            </c:ext>
          </c:extLst>
        </c:ser>
        <c:ser>
          <c:idx val="7"/>
          <c:order val="7"/>
          <c:tx>
            <c:strRef>
              <c:f>House1!$K$28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House1!$L$28:$M$28</c:f>
              <c:numCache>
                <c:formatCode>General</c:formatCode>
                <c:ptCount val="2"/>
                <c:pt idx="0">
                  <c:v>0.44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E0-2D49-ABF0-D08DF55506DF}"/>
            </c:ext>
          </c:extLst>
        </c:ser>
        <c:ser>
          <c:idx val="8"/>
          <c:order val="8"/>
          <c:tx>
            <c:strRef>
              <c:f>House1!$K$29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House1!$L$20:$M$20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House1!$L$29:$M$29</c:f>
              <c:numCache>
                <c:formatCode>General</c:formatCode>
                <c:ptCount val="2"/>
                <c:pt idx="0">
                  <c:v>0.6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E0-2D49-ABF0-D08DF5550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5211583"/>
        <c:axId val="756039455"/>
      </c:barChart>
      <c:catAx>
        <c:axId val="7452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9455"/>
        <c:crosses val="autoZero"/>
        <c:auto val="1"/>
        <c:lblAlgn val="ctr"/>
        <c:lblOffset val="100"/>
        <c:noMultiLvlLbl val="0"/>
      </c:catAx>
      <c:valAx>
        <c:axId val="756039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52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47047500076791"/>
          <c:y val="0.2246258503401361"/>
          <c:w val="0.25488219694254732"/>
          <c:h val="0.6172821254486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Score: house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90144681199635E-2"/>
          <c:y val="0.17350815202769357"/>
          <c:w val="0.67543573308212934"/>
          <c:h val="0.71122666044876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House1!$K$34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House1!$L$33:$M$33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House1!$L$34:$M$34</c:f>
              <c:numCache>
                <c:formatCode>General</c:formatCode>
                <c:ptCount val="2"/>
                <c:pt idx="0">
                  <c:v>0.88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D24C-81C4-210253594156}"/>
            </c:ext>
          </c:extLst>
        </c:ser>
        <c:ser>
          <c:idx val="1"/>
          <c:order val="1"/>
          <c:tx>
            <c:strRef>
              <c:f>House1!$K$35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House1!$L$33:$M$33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House1!$L$35:$M$35</c:f>
              <c:numCache>
                <c:formatCode>General</c:formatCode>
                <c:ptCount val="2"/>
                <c:pt idx="0">
                  <c:v>0.92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D24C-81C4-210253594156}"/>
            </c:ext>
          </c:extLst>
        </c:ser>
        <c:ser>
          <c:idx val="2"/>
          <c:order val="2"/>
          <c:tx>
            <c:strRef>
              <c:f>House1!$K$36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House1!$L$33:$M$33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House1!$L$36:$M$36</c:f>
              <c:numCache>
                <c:formatCode>General</c:formatCode>
                <c:ptCount val="2"/>
                <c:pt idx="0">
                  <c:v>0.86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2-D24C-81C4-210253594156}"/>
            </c:ext>
          </c:extLst>
        </c:ser>
        <c:ser>
          <c:idx val="3"/>
          <c:order val="3"/>
          <c:tx>
            <c:strRef>
              <c:f>House1!$K$37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House1!$L$33:$M$33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House1!$L$37:$M$37</c:f>
              <c:numCache>
                <c:formatCode>General</c:formatCode>
                <c:ptCount val="2"/>
                <c:pt idx="0">
                  <c:v>0.88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2-D24C-81C4-210253594156}"/>
            </c:ext>
          </c:extLst>
        </c:ser>
        <c:ser>
          <c:idx val="4"/>
          <c:order val="4"/>
          <c:tx>
            <c:strRef>
              <c:f>House1!$K$38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House1!$L$33:$M$33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House1!$L$38:$M$38</c:f>
              <c:numCache>
                <c:formatCode>General</c:formatCode>
                <c:ptCount val="2"/>
                <c:pt idx="0">
                  <c:v>0.92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92-D24C-81C4-210253594156}"/>
            </c:ext>
          </c:extLst>
        </c:ser>
        <c:ser>
          <c:idx val="5"/>
          <c:order val="5"/>
          <c:tx>
            <c:strRef>
              <c:f>House1!$K$39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House1!$L$33:$M$33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House1!$L$39:$M$39</c:f>
              <c:numCache>
                <c:formatCode>General</c:formatCode>
                <c:ptCount val="2"/>
                <c:pt idx="0">
                  <c:v>0.87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92-D24C-81C4-210253594156}"/>
            </c:ext>
          </c:extLst>
        </c:ser>
        <c:ser>
          <c:idx val="6"/>
          <c:order val="6"/>
          <c:tx>
            <c:strRef>
              <c:f>House1!$K$40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House1!$L$33:$M$33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House1!$L$40:$M$40</c:f>
              <c:numCache>
                <c:formatCode>General</c:formatCode>
                <c:ptCount val="2"/>
                <c:pt idx="0">
                  <c:v>0.87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92-D24C-81C4-210253594156}"/>
            </c:ext>
          </c:extLst>
        </c:ser>
        <c:ser>
          <c:idx val="7"/>
          <c:order val="7"/>
          <c:tx>
            <c:strRef>
              <c:f>House1!$K$41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House1!$L$33:$M$33</c:f>
              <c:strCache>
                <c:ptCount val="2"/>
                <c:pt idx="0">
                  <c:v>h1_summer</c:v>
                </c:pt>
                <c:pt idx="1">
                  <c:v>h1_winter</c:v>
                </c:pt>
              </c:strCache>
            </c:strRef>
          </c:cat>
          <c:val>
            <c:numRef>
              <c:f>House1!$L$41:$M$41</c:f>
              <c:numCache>
                <c:formatCode>General</c:formatCode>
                <c:ptCount val="2"/>
                <c:pt idx="0">
                  <c:v>0.93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92-D24C-81C4-210253594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1995039"/>
        <c:axId val="742317375"/>
      </c:barChart>
      <c:catAx>
        <c:axId val="7519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17375"/>
        <c:crosses val="autoZero"/>
        <c:auto val="1"/>
        <c:lblAlgn val="ctr"/>
        <c:lblOffset val="100"/>
        <c:noMultiLvlLbl val="0"/>
      </c:catAx>
      <c:valAx>
        <c:axId val="742317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9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67203546890837"/>
          <c:y val="0.18009111617312074"/>
          <c:w val="0.24968063647440694"/>
          <c:h val="0.63376177066704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Accuracy: house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2603544842982E-2"/>
          <c:y val="0.18094925634295711"/>
          <c:w val="0.68539672137861818"/>
          <c:h val="0.71117709244677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House2!$K$9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House2!$L$9:$M$9</c:f>
              <c:numCache>
                <c:formatCode>General</c:formatCode>
                <c:ptCount val="2"/>
                <c:pt idx="0">
                  <c:v>91.01</c:v>
                </c:pt>
                <c:pt idx="1">
                  <c:v>92.48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C-C34C-B85B-09CFB7753FAD}"/>
            </c:ext>
          </c:extLst>
        </c:ser>
        <c:ser>
          <c:idx val="1"/>
          <c:order val="1"/>
          <c:tx>
            <c:strRef>
              <c:f>House2!$K$10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House2!$L$10:$M$10</c:f>
              <c:numCache>
                <c:formatCode>General</c:formatCode>
                <c:ptCount val="2"/>
                <c:pt idx="0">
                  <c:v>92.33</c:v>
                </c:pt>
                <c:pt idx="1">
                  <c:v>92.92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C-C34C-B85B-09CFB7753FAD}"/>
            </c:ext>
          </c:extLst>
        </c:ser>
        <c:ser>
          <c:idx val="2"/>
          <c:order val="2"/>
          <c:tx>
            <c:strRef>
              <c:f>House2!$K$11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House2!$L$11:$M$11</c:f>
              <c:numCache>
                <c:formatCode>General</c:formatCode>
                <c:ptCount val="2"/>
                <c:pt idx="0">
                  <c:v>91.9</c:v>
                </c:pt>
                <c:pt idx="1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C-C34C-B85B-09CFB7753FAD}"/>
            </c:ext>
          </c:extLst>
        </c:ser>
        <c:ser>
          <c:idx val="3"/>
          <c:order val="3"/>
          <c:tx>
            <c:strRef>
              <c:f>House2!$K$12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House2!$L$12:$M$12</c:f>
              <c:numCache>
                <c:formatCode>General</c:formatCode>
                <c:ptCount val="2"/>
                <c:pt idx="0">
                  <c:v>92.46</c:v>
                </c:pt>
                <c:pt idx="1">
                  <c:v>94.02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C-C34C-B85B-09CFB7753FAD}"/>
            </c:ext>
          </c:extLst>
        </c:ser>
        <c:ser>
          <c:idx val="4"/>
          <c:order val="4"/>
          <c:tx>
            <c:strRef>
              <c:f>House2!$K$13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House2!$L$13:$M$13</c:f>
              <c:numCache>
                <c:formatCode>General</c:formatCode>
                <c:ptCount val="2"/>
                <c:pt idx="0">
                  <c:v>90.56</c:v>
                </c:pt>
                <c:pt idx="1">
                  <c:v>92.68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C-C34C-B85B-09CFB7753FAD}"/>
            </c:ext>
          </c:extLst>
        </c:ser>
        <c:ser>
          <c:idx val="5"/>
          <c:order val="5"/>
          <c:tx>
            <c:strRef>
              <c:f>House2!$K$14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House2!$L$14:$M$14</c:f>
              <c:numCache>
                <c:formatCode>General</c:formatCode>
                <c:ptCount val="2"/>
                <c:pt idx="0">
                  <c:v>92.78</c:v>
                </c:pt>
                <c:pt idx="1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C-C34C-B85B-09CFB7753FAD}"/>
            </c:ext>
          </c:extLst>
        </c:ser>
        <c:ser>
          <c:idx val="6"/>
          <c:order val="6"/>
          <c:tx>
            <c:strRef>
              <c:f>House2!$K$15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House2!$L$15:$M$15</c:f>
              <c:numCache>
                <c:formatCode>General</c:formatCode>
                <c:ptCount val="2"/>
                <c:pt idx="0">
                  <c:v>91.99</c:v>
                </c:pt>
                <c:pt idx="1">
                  <c:v>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7C-C34C-B85B-09CFB7753FAD}"/>
            </c:ext>
          </c:extLst>
        </c:ser>
        <c:ser>
          <c:idx val="7"/>
          <c:order val="7"/>
          <c:tx>
            <c:strRef>
              <c:f>House2!$K$16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House2!$L$16:$M$16</c:f>
              <c:numCache>
                <c:formatCode>General</c:formatCode>
                <c:ptCount val="2"/>
                <c:pt idx="0">
                  <c:v>90.5</c:v>
                </c:pt>
                <c:pt idx="1">
                  <c:v>92.41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7C-C34C-B85B-09CFB7753FAD}"/>
            </c:ext>
          </c:extLst>
        </c:ser>
        <c:ser>
          <c:idx val="8"/>
          <c:order val="8"/>
          <c:tx>
            <c:strRef>
              <c:f>House2!$K$17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House2!$L$8:$M$8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House2!$L$17:$M$17</c:f>
              <c:numCache>
                <c:formatCode>General</c:formatCode>
                <c:ptCount val="2"/>
                <c:pt idx="0">
                  <c:v>92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7C-C34C-B85B-09CFB7753F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1349423"/>
        <c:axId val="739620575"/>
      </c:barChart>
      <c:catAx>
        <c:axId val="7213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20575"/>
        <c:crosses val="autoZero"/>
        <c:auto val="1"/>
        <c:lblAlgn val="ctr"/>
        <c:lblOffset val="100"/>
        <c:noMultiLvlLbl val="0"/>
      </c:catAx>
      <c:valAx>
        <c:axId val="73962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3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926891453262755"/>
          <c:y val="0.2293055555555556"/>
          <c:w val="0.25748297717661756"/>
          <c:h val="0.6069940215806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MCC: house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332561973316E-2"/>
          <c:y val="0.17168996732551289"/>
          <c:w val="0.68503588871937171"/>
          <c:h val="0.7333804702983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House2!$K$21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House2!$L$21:$M$21</c:f>
              <c:numCache>
                <c:formatCode>General</c:formatCode>
                <c:ptCount val="2"/>
                <c:pt idx="0">
                  <c:v>0.81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E-244B-9B58-792850C18E08}"/>
            </c:ext>
          </c:extLst>
        </c:ser>
        <c:ser>
          <c:idx val="1"/>
          <c:order val="1"/>
          <c:tx>
            <c:strRef>
              <c:f>House2!$K$22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House2!$L$22:$M$22</c:f>
              <c:numCache>
                <c:formatCode>General</c:formatCode>
                <c:ptCount val="2"/>
                <c:pt idx="0">
                  <c:v>0.84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E-244B-9B58-792850C18E08}"/>
            </c:ext>
          </c:extLst>
        </c:ser>
        <c:ser>
          <c:idx val="2"/>
          <c:order val="2"/>
          <c:tx>
            <c:strRef>
              <c:f>House2!$K$23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House2!$L$23:$M$23</c:f>
              <c:numCache>
                <c:formatCode>General</c:formatCode>
                <c:ptCount val="2"/>
                <c:pt idx="0">
                  <c:v>0.83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E-244B-9B58-792850C18E08}"/>
            </c:ext>
          </c:extLst>
        </c:ser>
        <c:ser>
          <c:idx val="3"/>
          <c:order val="3"/>
          <c:tx>
            <c:strRef>
              <c:f>House2!$K$24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House2!$L$24:$M$24</c:f>
              <c:numCache>
                <c:formatCode>General</c:formatCode>
                <c:ptCount val="2"/>
                <c:pt idx="0">
                  <c:v>0.84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E-244B-9B58-792850C18E08}"/>
            </c:ext>
          </c:extLst>
        </c:ser>
        <c:ser>
          <c:idx val="4"/>
          <c:order val="4"/>
          <c:tx>
            <c:strRef>
              <c:f>House2!$K$25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House2!$L$25:$M$25</c:f>
              <c:numCache>
                <c:formatCode>General</c:formatCode>
                <c:ptCount val="2"/>
                <c:pt idx="0">
                  <c:v>0.8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E-244B-9B58-792850C18E08}"/>
            </c:ext>
          </c:extLst>
        </c:ser>
        <c:ser>
          <c:idx val="5"/>
          <c:order val="5"/>
          <c:tx>
            <c:strRef>
              <c:f>House2!$K$26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House2!$L$26:$M$26</c:f>
              <c:numCache>
                <c:formatCode>General</c:formatCode>
                <c:ptCount val="2"/>
                <c:pt idx="0">
                  <c:v>0.85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E-244B-9B58-792850C18E08}"/>
            </c:ext>
          </c:extLst>
        </c:ser>
        <c:ser>
          <c:idx val="6"/>
          <c:order val="6"/>
          <c:tx>
            <c:strRef>
              <c:f>House2!$K$27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House2!$L$27:$M$27</c:f>
              <c:numCache>
                <c:formatCode>General</c:formatCode>
                <c:ptCount val="2"/>
                <c:pt idx="0">
                  <c:v>0.83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EE-244B-9B58-792850C18E08}"/>
            </c:ext>
          </c:extLst>
        </c:ser>
        <c:ser>
          <c:idx val="7"/>
          <c:order val="7"/>
          <c:tx>
            <c:strRef>
              <c:f>House2!$K$28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House2!$L$28:$M$28</c:f>
              <c:numCache>
                <c:formatCode>General</c:formatCode>
                <c:ptCount val="2"/>
                <c:pt idx="0">
                  <c:v>0.8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EE-244B-9B58-792850C18E08}"/>
            </c:ext>
          </c:extLst>
        </c:ser>
        <c:ser>
          <c:idx val="8"/>
          <c:order val="8"/>
          <c:tx>
            <c:strRef>
              <c:f>House2!$K$29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House2!$L$20:$M$20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House2!$L$29:$M$29</c:f>
              <c:numCache>
                <c:formatCode>General</c:formatCode>
                <c:ptCount val="2"/>
                <c:pt idx="0">
                  <c:v>0.84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E-244B-9B58-792850C18E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5211583"/>
        <c:axId val="756039455"/>
      </c:barChart>
      <c:catAx>
        <c:axId val="7452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9455"/>
        <c:crosses val="autoZero"/>
        <c:auto val="1"/>
        <c:lblAlgn val="ctr"/>
        <c:lblOffset val="100"/>
        <c:noMultiLvlLbl val="0"/>
      </c:catAx>
      <c:valAx>
        <c:axId val="756039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52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47047500076791"/>
          <c:y val="0.2246258503401361"/>
          <c:w val="0.25488219694254732"/>
          <c:h val="0.6172821254486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Score: house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90144681199635E-2"/>
          <c:y val="0.17350815202769357"/>
          <c:w val="0.67543573308212934"/>
          <c:h val="0.71122666044876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House2!$K$34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House2!$L$33:$M$33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House2!$L$34:$M$34</c:f>
              <c:numCache>
                <c:formatCode>General</c:formatCode>
                <c:ptCount val="2"/>
                <c:pt idx="0">
                  <c:v>0.91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2-824A-88E6-16A62787FAD0}"/>
            </c:ext>
          </c:extLst>
        </c:ser>
        <c:ser>
          <c:idx val="1"/>
          <c:order val="1"/>
          <c:tx>
            <c:strRef>
              <c:f>House2!$K$35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House2!$L$33:$M$33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House2!$L$35:$M$35</c:f>
              <c:numCache>
                <c:formatCode>General</c:formatCode>
                <c:ptCount val="2"/>
                <c:pt idx="0">
                  <c:v>0.93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2-824A-88E6-16A62787FAD0}"/>
            </c:ext>
          </c:extLst>
        </c:ser>
        <c:ser>
          <c:idx val="2"/>
          <c:order val="2"/>
          <c:tx>
            <c:strRef>
              <c:f>House2!$K$36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House2!$L$33:$M$33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House2!$L$36:$M$36</c:f>
              <c:numCache>
                <c:formatCode>General</c:formatCode>
                <c:ptCount val="2"/>
                <c:pt idx="0">
                  <c:v>0.92</c:v>
                </c:pt>
                <c:pt idx="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2-824A-88E6-16A62787FAD0}"/>
            </c:ext>
          </c:extLst>
        </c:ser>
        <c:ser>
          <c:idx val="3"/>
          <c:order val="3"/>
          <c:tx>
            <c:strRef>
              <c:f>House2!$K$37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House2!$L$33:$M$33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House2!$L$37:$M$37</c:f>
              <c:numCache>
                <c:formatCode>General</c:formatCode>
                <c:ptCount val="2"/>
                <c:pt idx="0">
                  <c:v>0.93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2-824A-88E6-16A62787FAD0}"/>
            </c:ext>
          </c:extLst>
        </c:ser>
        <c:ser>
          <c:idx val="4"/>
          <c:order val="4"/>
          <c:tx>
            <c:strRef>
              <c:f>House2!$K$38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House2!$L$33:$M$33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House2!$L$38:$M$38</c:f>
              <c:numCache>
                <c:formatCode>General</c:formatCode>
                <c:ptCount val="2"/>
                <c:pt idx="0">
                  <c:v>0.93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2-824A-88E6-16A62787FAD0}"/>
            </c:ext>
          </c:extLst>
        </c:ser>
        <c:ser>
          <c:idx val="5"/>
          <c:order val="5"/>
          <c:tx>
            <c:strRef>
              <c:f>House2!$K$39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House2!$L$33:$M$33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House2!$L$39:$M$39</c:f>
              <c:numCache>
                <c:formatCode>General</c:formatCode>
                <c:ptCount val="2"/>
                <c:pt idx="0">
                  <c:v>0.92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2-824A-88E6-16A62787FAD0}"/>
            </c:ext>
          </c:extLst>
        </c:ser>
        <c:ser>
          <c:idx val="6"/>
          <c:order val="6"/>
          <c:tx>
            <c:strRef>
              <c:f>House2!$K$40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House2!$L$33:$M$33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House2!$L$40:$M$40</c:f>
              <c:numCache>
                <c:formatCode>General</c:formatCode>
                <c:ptCount val="2"/>
                <c:pt idx="0">
                  <c:v>0.94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2-824A-88E6-16A62787FAD0}"/>
            </c:ext>
          </c:extLst>
        </c:ser>
        <c:ser>
          <c:idx val="7"/>
          <c:order val="7"/>
          <c:tx>
            <c:strRef>
              <c:f>House2!$K$41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House2!$L$33:$M$33</c:f>
              <c:strCache>
                <c:ptCount val="2"/>
                <c:pt idx="0">
                  <c:v>h2_summer</c:v>
                </c:pt>
                <c:pt idx="1">
                  <c:v>h2_winter</c:v>
                </c:pt>
              </c:strCache>
            </c:strRef>
          </c:cat>
          <c:val>
            <c:numRef>
              <c:f>House2!$L$41:$M$41</c:f>
              <c:numCache>
                <c:formatCode>General</c:formatCode>
                <c:ptCount val="2"/>
                <c:pt idx="0">
                  <c:v>0.93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12-824A-88E6-16A62787F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1995039"/>
        <c:axId val="742317375"/>
      </c:barChart>
      <c:catAx>
        <c:axId val="7519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17375"/>
        <c:crosses val="autoZero"/>
        <c:auto val="1"/>
        <c:lblAlgn val="ctr"/>
        <c:lblOffset val="100"/>
        <c:noMultiLvlLbl val="0"/>
      </c:catAx>
      <c:valAx>
        <c:axId val="742317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9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67203546890837"/>
          <c:y val="0.20832644742936546"/>
          <c:w val="0.24968063647440694"/>
          <c:h val="0.63376177066704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Accuracy: house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2603544842982E-2"/>
          <c:y val="0.18094925634295711"/>
          <c:w val="0.68539672137861818"/>
          <c:h val="0.71117709244677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House3!$K$9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House3!$L$9:$M$9</c:f>
              <c:numCache>
                <c:formatCode>General</c:formatCode>
                <c:ptCount val="2"/>
                <c:pt idx="0">
                  <c:v>83.63</c:v>
                </c:pt>
                <c:pt idx="1">
                  <c:v>84.87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0440-A4A0-49B98E5D67EF}"/>
            </c:ext>
          </c:extLst>
        </c:ser>
        <c:ser>
          <c:idx val="1"/>
          <c:order val="1"/>
          <c:tx>
            <c:strRef>
              <c:f>House3!$K$10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House3!$L$10:$M$10</c:f>
              <c:numCache>
                <c:formatCode>General</c:formatCode>
                <c:ptCount val="2"/>
                <c:pt idx="0">
                  <c:v>85.67</c:v>
                </c:pt>
                <c:pt idx="1">
                  <c:v>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C-0440-A4A0-49B98E5D67EF}"/>
            </c:ext>
          </c:extLst>
        </c:ser>
        <c:ser>
          <c:idx val="2"/>
          <c:order val="2"/>
          <c:tx>
            <c:strRef>
              <c:f>House3!$K$11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House3!$L$11:$M$11</c:f>
              <c:numCache>
                <c:formatCode>General</c:formatCode>
                <c:ptCount val="2"/>
                <c:pt idx="0">
                  <c:v>85.43</c:v>
                </c:pt>
                <c:pt idx="1">
                  <c:v>87.31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C-0440-A4A0-49B98E5D67EF}"/>
            </c:ext>
          </c:extLst>
        </c:ser>
        <c:ser>
          <c:idx val="3"/>
          <c:order val="3"/>
          <c:tx>
            <c:strRef>
              <c:f>House3!$K$12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House3!$L$12:$M$12</c:f>
              <c:numCache>
                <c:formatCode>General</c:formatCode>
                <c:ptCount val="2"/>
                <c:pt idx="0">
                  <c:v>85.43</c:v>
                </c:pt>
                <c:pt idx="1">
                  <c:v>87.11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C-0440-A4A0-49B98E5D67EF}"/>
            </c:ext>
          </c:extLst>
        </c:ser>
        <c:ser>
          <c:idx val="4"/>
          <c:order val="4"/>
          <c:tx>
            <c:strRef>
              <c:f>House3!$K$13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House3!$L$13:$M$13</c:f>
              <c:numCache>
                <c:formatCode>General</c:formatCode>
                <c:ptCount val="2"/>
                <c:pt idx="0">
                  <c:v>82.03</c:v>
                </c:pt>
                <c:pt idx="1">
                  <c:v>80.73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C-0440-A4A0-49B98E5D67EF}"/>
            </c:ext>
          </c:extLst>
        </c:ser>
        <c:ser>
          <c:idx val="5"/>
          <c:order val="5"/>
          <c:tx>
            <c:strRef>
              <c:f>House3!$K$14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House3!$L$14:$M$14</c:f>
              <c:numCache>
                <c:formatCode>General</c:formatCode>
                <c:ptCount val="2"/>
                <c:pt idx="0">
                  <c:v>86.33</c:v>
                </c:pt>
                <c:pt idx="1">
                  <c:v>84.39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1C-0440-A4A0-49B98E5D67EF}"/>
            </c:ext>
          </c:extLst>
        </c:ser>
        <c:ser>
          <c:idx val="6"/>
          <c:order val="6"/>
          <c:tx>
            <c:strRef>
              <c:f>House3!$K$15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House3!$L$15:$M$15</c:f>
              <c:numCache>
                <c:formatCode>General</c:formatCode>
                <c:ptCount val="2"/>
                <c:pt idx="0">
                  <c:v>85.72</c:v>
                </c:pt>
                <c:pt idx="1">
                  <c:v>88.13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1C-0440-A4A0-49B98E5D67EF}"/>
            </c:ext>
          </c:extLst>
        </c:ser>
        <c:ser>
          <c:idx val="7"/>
          <c:order val="7"/>
          <c:tx>
            <c:strRef>
              <c:f>House3!$K$16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House3!$L$16:$M$16</c:f>
              <c:numCache>
                <c:formatCode>General</c:formatCode>
                <c:ptCount val="2"/>
                <c:pt idx="0">
                  <c:v>84.67</c:v>
                </c:pt>
                <c:pt idx="1">
                  <c:v>82.93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1C-0440-A4A0-49B98E5D67EF}"/>
            </c:ext>
          </c:extLst>
        </c:ser>
        <c:ser>
          <c:idx val="8"/>
          <c:order val="8"/>
          <c:tx>
            <c:strRef>
              <c:f>House3!$K$17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House3!$L$8:$M$8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House3!$L$17:$M$17</c:f>
              <c:numCache>
                <c:formatCode>General</c:formatCode>
                <c:ptCount val="2"/>
                <c:pt idx="0">
                  <c:v>83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1C-0440-A4A0-49B98E5D6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1349423"/>
        <c:axId val="739620575"/>
      </c:barChart>
      <c:catAx>
        <c:axId val="7213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20575"/>
        <c:crosses val="autoZero"/>
        <c:auto val="1"/>
        <c:lblAlgn val="ctr"/>
        <c:lblOffset val="100"/>
        <c:noMultiLvlLbl val="0"/>
      </c:catAx>
      <c:valAx>
        <c:axId val="73962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3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926891453262755"/>
          <c:y val="0.2293055555555556"/>
          <c:w val="0.25748297717661756"/>
          <c:h val="0.6069940215806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MCC: house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332561973316E-2"/>
          <c:y val="0.17168996732551289"/>
          <c:w val="0.68503588871937171"/>
          <c:h val="0.7333804702983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House3!$K$21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House3!$L$21:$M$21</c:f>
              <c:numCache>
                <c:formatCode>General</c:formatCode>
                <c:ptCount val="2"/>
                <c:pt idx="0">
                  <c:v>0.84</c:v>
                </c:pt>
                <c:pt idx="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FE40-B3FE-4BB1368CE002}"/>
            </c:ext>
          </c:extLst>
        </c:ser>
        <c:ser>
          <c:idx val="1"/>
          <c:order val="1"/>
          <c:tx>
            <c:strRef>
              <c:f>House3!$K$22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House3!$L$22:$M$22</c:f>
              <c:numCache>
                <c:formatCode>General</c:formatCode>
                <c:ptCount val="2"/>
                <c:pt idx="0">
                  <c:v>0.85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B-FE40-B3FE-4BB1368CE002}"/>
            </c:ext>
          </c:extLst>
        </c:ser>
        <c:ser>
          <c:idx val="2"/>
          <c:order val="2"/>
          <c:tx>
            <c:strRef>
              <c:f>House3!$K$23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House3!$L$23:$M$23</c:f>
              <c:numCache>
                <c:formatCode>General</c:formatCode>
                <c:ptCount val="2"/>
                <c:pt idx="0">
                  <c:v>0.88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B-FE40-B3FE-4BB1368CE002}"/>
            </c:ext>
          </c:extLst>
        </c:ser>
        <c:ser>
          <c:idx val="3"/>
          <c:order val="3"/>
          <c:tx>
            <c:strRef>
              <c:f>House3!$K$24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House3!$L$24:$M$24</c:f>
              <c:numCache>
                <c:formatCode>General</c:formatCode>
                <c:ptCount val="2"/>
                <c:pt idx="0">
                  <c:v>0.87</c:v>
                </c:pt>
                <c:pt idx="1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B-FE40-B3FE-4BB1368CE002}"/>
            </c:ext>
          </c:extLst>
        </c:ser>
        <c:ser>
          <c:idx val="4"/>
          <c:order val="4"/>
          <c:tx>
            <c:strRef>
              <c:f>House3!$K$25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House3!$L$25:$M$25</c:f>
              <c:numCache>
                <c:formatCode>General</c:formatCode>
                <c:ptCount val="2"/>
                <c:pt idx="0">
                  <c:v>0.82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B-FE40-B3FE-4BB1368CE002}"/>
            </c:ext>
          </c:extLst>
        </c:ser>
        <c:ser>
          <c:idx val="5"/>
          <c:order val="5"/>
          <c:tx>
            <c:strRef>
              <c:f>House3!$K$26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House3!$L$26:$M$26</c:f>
              <c:numCache>
                <c:formatCode>General</c:formatCode>
                <c:ptCount val="2"/>
                <c:pt idx="0">
                  <c:v>0.82</c:v>
                </c:pt>
                <c:pt idx="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B-FE40-B3FE-4BB1368CE002}"/>
            </c:ext>
          </c:extLst>
        </c:ser>
        <c:ser>
          <c:idx val="6"/>
          <c:order val="6"/>
          <c:tx>
            <c:strRef>
              <c:f>House3!$K$27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House3!$L$27:$M$27</c:f>
              <c:numCache>
                <c:formatCode>General</c:formatCode>
                <c:ptCount val="2"/>
                <c:pt idx="0">
                  <c:v>0.86</c:v>
                </c:pt>
                <c:pt idx="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B-FE40-B3FE-4BB1368CE002}"/>
            </c:ext>
          </c:extLst>
        </c:ser>
        <c:ser>
          <c:idx val="7"/>
          <c:order val="7"/>
          <c:tx>
            <c:strRef>
              <c:f>House3!$K$28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House3!$L$28:$M$28</c:f>
              <c:numCache>
                <c:formatCode>General</c:formatCode>
                <c:ptCount val="2"/>
                <c:pt idx="0">
                  <c:v>0.82</c:v>
                </c:pt>
                <c:pt idx="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BB-FE40-B3FE-4BB1368CE002}"/>
            </c:ext>
          </c:extLst>
        </c:ser>
        <c:ser>
          <c:idx val="8"/>
          <c:order val="8"/>
          <c:tx>
            <c:strRef>
              <c:f>House3!$K$29</c:f>
              <c:strCache>
                <c:ptCount val="1"/>
                <c:pt idx="0">
                  <c:v>Previous Max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House3!$L$20:$M$20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House3!$L$29:$M$29</c:f>
              <c:numCache>
                <c:formatCode>General</c:formatCode>
                <c:ptCount val="2"/>
                <c:pt idx="0">
                  <c:v>0.61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BB-FE40-B3FE-4BB1368CE0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5211583"/>
        <c:axId val="756039455"/>
      </c:barChart>
      <c:catAx>
        <c:axId val="7452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9455"/>
        <c:crosses val="autoZero"/>
        <c:auto val="1"/>
        <c:lblAlgn val="ctr"/>
        <c:lblOffset val="100"/>
        <c:noMultiLvlLbl val="0"/>
      </c:catAx>
      <c:valAx>
        <c:axId val="756039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52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47047500076791"/>
          <c:y val="0.2246258503401361"/>
          <c:w val="0.25488219694254732"/>
          <c:h val="0.6172821254486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Score: house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90144681199635E-2"/>
          <c:y val="0.17350815202769357"/>
          <c:w val="0.67543573308212934"/>
          <c:h val="0.71122666044876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House3!$K$34</c:f>
              <c:strCache>
                <c:ptCount val="1"/>
                <c:pt idx="0">
                  <c:v>Early Stop+Base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House3!$L$33:$M$33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House3!$L$34:$M$34</c:f>
              <c:numCache>
                <c:formatCode>General</c:formatCode>
                <c:ptCount val="2"/>
                <c:pt idx="0">
                  <c:v>0.93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E-1C49-9944-A76A086548EF}"/>
            </c:ext>
          </c:extLst>
        </c:ser>
        <c:ser>
          <c:idx val="1"/>
          <c:order val="1"/>
          <c:tx>
            <c:strRef>
              <c:f>House3!$K$35</c:f>
              <c:strCache>
                <c:ptCount val="1"/>
                <c:pt idx="0">
                  <c:v>K-fold+Base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House3!$L$33:$M$33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House3!$L$35:$M$35</c:f>
              <c:numCache>
                <c:formatCode>General</c:formatCode>
                <c:ptCount val="2"/>
                <c:pt idx="0">
                  <c:v>0.94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E-1C49-9944-A76A086548EF}"/>
            </c:ext>
          </c:extLst>
        </c:ser>
        <c:ser>
          <c:idx val="2"/>
          <c:order val="2"/>
          <c:tx>
            <c:strRef>
              <c:f>House3!$K$36</c:f>
              <c:strCache>
                <c:ptCount val="1"/>
                <c:pt idx="0">
                  <c:v>SHAP+ES+CNN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House3!$L$33:$M$33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House3!$L$36:$M$36</c:f>
              <c:numCache>
                <c:formatCode>General</c:formatCode>
                <c:ptCount val="2"/>
                <c:pt idx="0">
                  <c:v>0.96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E-1C49-9944-A76A086548EF}"/>
            </c:ext>
          </c:extLst>
        </c:ser>
        <c:ser>
          <c:idx val="3"/>
          <c:order val="3"/>
          <c:tx>
            <c:strRef>
              <c:f>House3!$K$37</c:f>
              <c:strCache>
                <c:ptCount val="1"/>
                <c:pt idx="0">
                  <c:v>SHAP+K-fold+CNN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House3!$L$33:$M$33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House3!$L$37:$M$37</c:f>
              <c:numCache>
                <c:formatCode>General</c:formatCode>
                <c:ptCount val="2"/>
                <c:pt idx="0">
                  <c:v>0.94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E-1C49-9944-A76A086548EF}"/>
            </c:ext>
          </c:extLst>
        </c:ser>
        <c:ser>
          <c:idx val="4"/>
          <c:order val="4"/>
          <c:tx>
            <c:strRef>
              <c:f>House3!$K$38</c:f>
              <c:strCache>
                <c:ptCount val="1"/>
                <c:pt idx="0">
                  <c:v>SHAP+K-fold+SVM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House3!$L$33:$M$33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House3!$L$38:$M$38</c:f>
              <c:numCache>
                <c:formatCode>General</c:formatCode>
                <c:ptCount val="2"/>
                <c:pt idx="0">
                  <c:v>0.95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1E-1C49-9944-A76A086548EF}"/>
            </c:ext>
          </c:extLst>
        </c:ser>
        <c:ser>
          <c:idx val="5"/>
          <c:order val="5"/>
          <c:tx>
            <c:strRef>
              <c:f>House3!$K$39</c:f>
              <c:strCache>
                <c:ptCount val="1"/>
                <c:pt idx="0">
                  <c:v>PCA+ES+CNN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House3!$L$33:$M$33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House3!$L$39:$M$39</c:f>
              <c:numCache>
                <c:formatCode>General</c:formatCode>
                <c:ptCount val="2"/>
                <c:pt idx="0">
                  <c:v>0.94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1E-1C49-9944-A76A086548EF}"/>
            </c:ext>
          </c:extLst>
        </c:ser>
        <c:ser>
          <c:idx val="6"/>
          <c:order val="6"/>
          <c:tx>
            <c:strRef>
              <c:f>House3!$K$40</c:f>
              <c:strCache>
                <c:ptCount val="1"/>
                <c:pt idx="0">
                  <c:v>PCA+K-fold+CNN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House3!$L$33:$M$33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House3!$L$40:$M$40</c:f>
              <c:numCache>
                <c:formatCode>General</c:formatCode>
                <c:ptCount val="2"/>
                <c:pt idx="0">
                  <c:v>0.95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1E-1C49-9944-A76A086548EF}"/>
            </c:ext>
          </c:extLst>
        </c:ser>
        <c:ser>
          <c:idx val="7"/>
          <c:order val="7"/>
          <c:tx>
            <c:strRef>
              <c:f>House3!$K$41</c:f>
              <c:strCache>
                <c:ptCount val="1"/>
                <c:pt idx="0">
                  <c:v>PCA+K-fold+SVM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House3!$L$33:$M$33</c:f>
              <c:strCache>
                <c:ptCount val="2"/>
                <c:pt idx="0">
                  <c:v>h3_summer</c:v>
                </c:pt>
                <c:pt idx="1">
                  <c:v>h3_winter</c:v>
                </c:pt>
              </c:strCache>
            </c:strRef>
          </c:cat>
          <c:val>
            <c:numRef>
              <c:f>House3!$L$41:$M$41</c:f>
              <c:numCache>
                <c:formatCode>General</c:formatCode>
                <c:ptCount val="2"/>
                <c:pt idx="0">
                  <c:v>0.95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1E-1C49-9944-A76A08654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1995039"/>
        <c:axId val="742317375"/>
      </c:barChart>
      <c:catAx>
        <c:axId val="7519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17375"/>
        <c:crosses val="autoZero"/>
        <c:auto val="1"/>
        <c:lblAlgn val="ctr"/>
        <c:lblOffset val="100"/>
        <c:noMultiLvlLbl val="0"/>
      </c:catAx>
      <c:valAx>
        <c:axId val="742317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9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67203546890837"/>
          <c:y val="0.20362056507642426"/>
          <c:w val="0.24968063647440694"/>
          <c:h val="0.63376177066704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428625</xdr:colOff>
      <xdr:row>11</xdr:row>
      <xdr:rowOff>28575</xdr:rowOff>
    </xdr:from>
    <xdr:ext cx="3371850" cy="1714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561975</xdr:colOff>
      <xdr:row>16</xdr:row>
      <xdr:rowOff>76200</xdr:rowOff>
    </xdr:from>
    <xdr:ext cx="3400425" cy="42386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3</xdr:row>
      <xdr:rowOff>107950</xdr:rowOff>
    </xdr:from>
    <xdr:to>
      <xdr:col>19</xdr:col>
      <xdr:colOff>241300</xdr:colOff>
      <xdr:row>17</xdr:row>
      <xdr:rowOff>82550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7C9C9D-D5E5-4A43-9B70-3B8E09ED2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311150</xdr:colOff>
      <xdr:row>17</xdr:row>
      <xdr:rowOff>82550</xdr:rowOff>
    </xdr:from>
    <xdr:to>
      <xdr:col>19</xdr:col>
      <xdr:colOff>241300</xdr:colOff>
      <xdr:row>31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426E8E-CC43-C443-9D4F-E313D793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311150</xdr:colOff>
      <xdr:row>31</xdr:row>
      <xdr:rowOff>31750</xdr:rowOff>
    </xdr:from>
    <xdr:to>
      <xdr:col>19</xdr:col>
      <xdr:colOff>241300</xdr:colOff>
      <xdr:row>45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DB7F26-EABA-FB4B-88ED-CB7327DF9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3</xdr:row>
      <xdr:rowOff>107950</xdr:rowOff>
    </xdr:from>
    <xdr:to>
      <xdr:col>19</xdr:col>
      <xdr:colOff>241300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A1B64-1DD4-8145-B87A-1DE93FFA8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311150</xdr:colOff>
      <xdr:row>17</xdr:row>
      <xdr:rowOff>82550</xdr:rowOff>
    </xdr:from>
    <xdr:to>
      <xdr:col>19</xdr:col>
      <xdr:colOff>241300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ADA13-F4DE-FF43-B2F5-77151050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311150</xdr:colOff>
      <xdr:row>31</xdr:row>
      <xdr:rowOff>31750</xdr:rowOff>
    </xdr:from>
    <xdr:to>
      <xdr:col>19</xdr:col>
      <xdr:colOff>241300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02221-66AA-8345-8881-AE4A726C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3</xdr:row>
      <xdr:rowOff>107950</xdr:rowOff>
    </xdr:from>
    <xdr:to>
      <xdr:col>19</xdr:col>
      <xdr:colOff>241300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9EFD0-F79B-4B41-826F-BF0036A7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311150</xdr:colOff>
      <xdr:row>17</xdr:row>
      <xdr:rowOff>82550</xdr:rowOff>
    </xdr:from>
    <xdr:to>
      <xdr:col>19</xdr:col>
      <xdr:colOff>241300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47071-E3F1-854A-AF11-474E5D1B0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311150</xdr:colOff>
      <xdr:row>31</xdr:row>
      <xdr:rowOff>31750</xdr:rowOff>
    </xdr:from>
    <xdr:to>
      <xdr:col>19</xdr:col>
      <xdr:colOff>241300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34BC5-CD07-324B-AC82-9241AC5E4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3</xdr:row>
      <xdr:rowOff>107950</xdr:rowOff>
    </xdr:from>
    <xdr:to>
      <xdr:col>19</xdr:col>
      <xdr:colOff>241300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3EDB7-6E11-3A4A-AD23-1FB489EE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311150</xdr:colOff>
      <xdr:row>17</xdr:row>
      <xdr:rowOff>82550</xdr:rowOff>
    </xdr:from>
    <xdr:to>
      <xdr:col>19</xdr:col>
      <xdr:colOff>241300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01336-28F5-7C4E-B9D6-5F0763FA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311150</xdr:colOff>
      <xdr:row>31</xdr:row>
      <xdr:rowOff>31750</xdr:rowOff>
    </xdr:from>
    <xdr:to>
      <xdr:col>19</xdr:col>
      <xdr:colOff>241300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393B8-67B5-4B43-8C9A-2F73D84CB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3</xdr:row>
      <xdr:rowOff>107950</xdr:rowOff>
    </xdr:from>
    <xdr:to>
      <xdr:col>19</xdr:col>
      <xdr:colOff>241300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6CA48-03CD-0942-BB07-8FE3EA752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311150</xdr:colOff>
      <xdr:row>17</xdr:row>
      <xdr:rowOff>82550</xdr:rowOff>
    </xdr:from>
    <xdr:to>
      <xdr:col>19</xdr:col>
      <xdr:colOff>241300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D19ED-CC7B-CC49-A6A3-B3C672CEC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311150</xdr:colOff>
      <xdr:row>31</xdr:row>
      <xdr:rowOff>31750</xdr:rowOff>
    </xdr:from>
    <xdr:to>
      <xdr:col>19</xdr:col>
      <xdr:colOff>241300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CB26B-A7AB-7743-95DA-0E24505F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opLeftCell="E6" workbookViewId="0">
      <selection activeCell="B53" sqref="B53:I53"/>
    </sheetView>
  </sheetViews>
  <sheetFormatPr baseColWidth="10" defaultColWidth="12.6640625" defaultRowHeight="15" customHeight="1" x14ac:dyDescent="0.15"/>
  <cols>
    <col min="1" max="1" width="7.6640625" customWidth="1"/>
    <col min="2" max="2" width="8.5" customWidth="1"/>
    <col min="3" max="3" width="11.6640625" customWidth="1"/>
    <col min="4" max="4" width="7.6640625" customWidth="1"/>
    <col min="5" max="5" width="13.1640625" customWidth="1"/>
    <col min="6" max="6" width="12" customWidth="1"/>
    <col min="7" max="7" width="7.6640625" customWidth="1"/>
    <col min="8" max="8" width="11.83203125" customWidth="1"/>
    <col min="9" max="9" width="12" customWidth="1"/>
    <col min="10" max="10" width="7.6640625" customWidth="1"/>
    <col min="11" max="12" width="14.33203125" customWidth="1"/>
    <col min="13" max="16" width="7.6640625" customWidth="1"/>
    <col min="17" max="18" width="9.1640625" customWidth="1"/>
    <col min="19" max="20" width="9.83203125" customWidth="1"/>
    <col min="21" max="27" width="7.6640625" customWidth="1"/>
  </cols>
  <sheetData>
    <row r="1" spans="1:22" x14ac:dyDescent="0.2">
      <c r="A1" s="1" t="s">
        <v>0</v>
      </c>
    </row>
    <row r="2" spans="1:22" x14ac:dyDescent="0.2">
      <c r="A2" s="3"/>
      <c r="B2" s="131" t="s">
        <v>2</v>
      </c>
      <c r="C2" s="132"/>
      <c r="D2" s="131" t="s">
        <v>3</v>
      </c>
      <c r="E2" s="145"/>
      <c r="F2" s="132"/>
      <c r="G2" s="142" t="s">
        <v>4</v>
      </c>
      <c r="H2" s="134"/>
      <c r="I2" s="135"/>
      <c r="J2" s="1" t="s">
        <v>5</v>
      </c>
    </row>
    <row r="3" spans="1:22" x14ac:dyDescent="0.2">
      <c r="A3" s="133" t="s">
        <v>7</v>
      </c>
      <c r="B3" s="134"/>
      <c r="C3" s="134"/>
      <c r="D3" s="134"/>
      <c r="E3" s="134"/>
      <c r="F3" s="134"/>
      <c r="G3" s="134"/>
      <c r="H3" s="134"/>
      <c r="I3" s="135"/>
      <c r="L3" s="6" t="s">
        <v>8</v>
      </c>
    </row>
    <row r="4" spans="1:22" x14ac:dyDescent="0.2">
      <c r="B4" s="7" t="s">
        <v>9</v>
      </c>
      <c r="C4" s="8" t="s">
        <v>10</v>
      </c>
      <c r="D4" s="9" t="s">
        <v>9</v>
      </c>
      <c r="E4" s="9" t="s">
        <v>10</v>
      </c>
      <c r="F4" s="10" t="s">
        <v>11</v>
      </c>
      <c r="G4" s="3" t="s">
        <v>9</v>
      </c>
      <c r="H4" s="9" t="s">
        <v>10</v>
      </c>
      <c r="I4" s="10" t="s">
        <v>11</v>
      </c>
      <c r="O4" s="144" t="s">
        <v>13</v>
      </c>
      <c r="P4" s="145"/>
      <c r="Q4" s="145"/>
      <c r="R4" s="145"/>
      <c r="S4" s="145"/>
      <c r="T4" s="145"/>
      <c r="U4" s="145"/>
      <c r="V4" s="132"/>
    </row>
    <row r="5" spans="1:22" x14ac:dyDescent="0.2">
      <c r="A5" s="11" t="s">
        <v>12</v>
      </c>
      <c r="B5" s="13">
        <v>85.83</v>
      </c>
      <c r="C5" s="15">
        <v>84.89</v>
      </c>
      <c r="D5" s="5">
        <v>82.15</v>
      </c>
      <c r="E5" s="17">
        <v>85.09</v>
      </c>
      <c r="F5" s="16">
        <v>80.39</v>
      </c>
      <c r="G5" s="18">
        <v>82.41</v>
      </c>
      <c r="H5" s="14">
        <v>83.47</v>
      </c>
      <c r="I5" s="16">
        <v>80.66</v>
      </c>
      <c r="J5" s="2" t="s">
        <v>14</v>
      </c>
      <c r="L5" s="20" t="s">
        <v>15</v>
      </c>
      <c r="O5" s="143"/>
      <c r="P5" s="132"/>
      <c r="Q5" s="131" t="s">
        <v>2</v>
      </c>
      <c r="R5" s="132"/>
      <c r="S5" s="131" t="s">
        <v>3</v>
      </c>
      <c r="T5" s="132"/>
      <c r="U5" s="131" t="s">
        <v>4</v>
      </c>
      <c r="V5" s="132"/>
    </row>
    <row r="6" spans="1:22" x14ac:dyDescent="0.2">
      <c r="A6" s="24" t="s">
        <v>16</v>
      </c>
      <c r="B6" s="25">
        <v>91.01</v>
      </c>
      <c r="C6" s="26">
        <v>92.33</v>
      </c>
      <c r="D6" s="28">
        <v>91.9</v>
      </c>
      <c r="E6" s="29">
        <v>92.46</v>
      </c>
      <c r="F6" s="31" t="s">
        <v>17</v>
      </c>
      <c r="G6" s="20">
        <v>92.78</v>
      </c>
      <c r="H6" s="33">
        <v>91.99</v>
      </c>
      <c r="I6" s="31" t="s">
        <v>18</v>
      </c>
      <c r="O6" s="143"/>
      <c r="P6" s="132"/>
      <c r="Q6" s="35" t="s">
        <v>19</v>
      </c>
      <c r="R6" s="35" t="s">
        <v>10</v>
      </c>
      <c r="S6" s="35" t="s">
        <v>19</v>
      </c>
      <c r="T6" s="35" t="s">
        <v>10</v>
      </c>
      <c r="U6" s="35" t="s">
        <v>19</v>
      </c>
      <c r="V6" s="35" t="s">
        <v>10</v>
      </c>
    </row>
    <row r="7" spans="1:22" x14ac:dyDescent="0.2">
      <c r="A7" s="24" t="s">
        <v>20</v>
      </c>
      <c r="B7" s="25">
        <v>83.63</v>
      </c>
      <c r="C7" s="27" t="s">
        <v>23</v>
      </c>
      <c r="D7" s="28">
        <v>85.43</v>
      </c>
      <c r="E7" s="34" t="s">
        <v>24</v>
      </c>
      <c r="F7" s="31" t="s">
        <v>25</v>
      </c>
      <c r="G7" s="20">
        <v>86.33</v>
      </c>
      <c r="H7" s="29">
        <v>85.72</v>
      </c>
      <c r="I7" s="31" t="s">
        <v>26</v>
      </c>
      <c r="J7" s="2" t="s">
        <v>21</v>
      </c>
      <c r="L7" s="30" t="s">
        <v>27</v>
      </c>
      <c r="O7" s="131" t="s">
        <v>28</v>
      </c>
      <c r="P7" s="132"/>
      <c r="Q7" s="35">
        <v>1</v>
      </c>
      <c r="R7" s="35">
        <v>2</v>
      </c>
      <c r="S7" s="40">
        <v>7</v>
      </c>
      <c r="T7" s="42">
        <v>4</v>
      </c>
      <c r="U7" s="35">
        <v>5</v>
      </c>
      <c r="V7" s="35">
        <v>2</v>
      </c>
    </row>
    <row r="8" spans="1:22" x14ac:dyDescent="0.2">
      <c r="A8" s="24" t="s">
        <v>22</v>
      </c>
      <c r="B8" s="36">
        <v>91.37</v>
      </c>
      <c r="C8" s="15">
        <v>91.76</v>
      </c>
      <c r="D8" s="20">
        <v>92.18</v>
      </c>
      <c r="E8" s="45">
        <v>92.05</v>
      </c>
      <c r="F8" s="31" t="s">
        <v>30</v>
      </c>
      <c r="G8" s="34">
        <v>91.1</v>
      </c>
      <c r="H8" s="47">
        <v>90.91</v>
      </c>
      <c r="I8" s="31" t="s">
        <v>31</v>
      </c>
      <c r="J8" s="2" t="s">
        <v>21</v>
      </c>
      <c r="O8" s="131" t="s">
        <v>33</v>
      </c>
      <c r="P8" s="132"/>
      <c r="Q8" s="35">
        <v>2</v>
      </c>
      <c r="R8" s="42">
        <v>6</v>
      </c>
      <c r="S8" s="40">
        <v>6</v>
      </c>
      <c r="T8" s="35">
        <v>4</v>
      </c>
      <c r="U8" s="35">
        <v>2</v>
      </c>
      <c r="V8" s="35">
        <v>0</v>
      </c>
    </row>
    <row r="9" spans="1:22" x14ac:dyDescent="0.2">
      <c r="A9" s="41" t="s">
        <v>29</v>
      </c>
      <c r="B9" s="43">
        <v>87.38</v>
      </c>
      <c r="C9" s="44">
        <v>86.18</v>
      </c>
      <c r="D9" s="20">
        <v>88.09</v>
      </c>
      <c r="E9" s="2">
        <v>87.19</v>
      </c>
      <c r="F9" s="51" t="s">
        <v>35</v>
      </c>
      <c r="G9" s="20">
        <v>88.09</v>
      </c>
      <c r="H9" s="53">
        <v>89.45</v>
      </c>
      <c r="I9" s="51" t="s">
        <v>35</v>
      </c>
      <c r="J9" s="1" t="s">
        <v>32</v>
      </c>
      <c r="O9" s="131" t="s">
        <v>37</v>
      </c>
      <c r="P9" s="132"/>
      <c r="Q9" s="35">
        <v>0</v>
      </c>
      <c r="R9" s="35">
        <v>1</v>
      </c>
      <c r="S9" s="40">
        <v>8</v>
      </c>
      <c r="T9" s="42">
        <v>7</v>
      </c>
      <c r="U9" s="35">
        <v>2</v>
      </c>
      <c r="V9" s="35">
        <v>2</v>
      </c>
    </row>
    <row r="10" spans="1:22" x14ac:dyDescent="0.2">
      <c r="A10" s="136" t="s">
        <v>34</v>
      </c>
      <c r="B10" s="137"/>
      <c r="C10" s="137"/>
      <c r="D10" s="137"/>
      <c r="E10" s="137"/>
      <c r="F10" s="137"/>
      <c r="G10" s="137"/>
      <c r="H10" s="137"/>
      <c r="I10" s="138"/>
    </row>
    <row r="11" spans="1:22" x14ac:dyDescent="0.2">
      <c r="A11" s="49"/>
      <c r="B11" s="50" t="s">
        <v>9</v>
      </c>
      <c r="C11" s="8" t="s">
        <v>10</v>
      </c>
      <c r="D11" s="7" t="s">
        <v>9</v>
      </c>
      <c r="E11" s="50" t="s">
        <v>10</v>
      </c>
      <c r="F11" s="8" t="s">
        <v>11</v>
      </c>
      <c r="G11" s="7" t="s">
        <v>9</v>
      </c>
      <c r="H11" s="50" t="s">
        <v>10</v>
      </c>
      <c r="I11" s="8" t="s">
        <v>11</v>
      </c>
    </row>
    <row r="12" spans="1:22" x14ac:dyDescent="0.2">
      <c r="A12" s="52" t="s">
        <v>12</v>
      </c>
      <c r="B12" s="5">
        <v>87.97</v>
      </c>
      <c r="C12" s="14" t="s">
        <v>39</v>
      </c>
      <c r="D12" s="5">
        <v>85.52</v>
      </c>
      <c r="E12" s="17">
        <v>88.7</v>
      </c>
      <c r="F12" s="16" t="s">
        <v>40</v>
      </c>
      <c r="G12" s="58">
        <v>87.97</v>
      </c>
      <c r="H12" s="14">
        <v>87.59</v>
      </c>
      <c r="I12" s="16" t="s">
        <v>41</v>
      </c>
      <c r="J12" s="1" t="s">
        <v>36</v>
      </c>
    </row>
    <row r="13" spans="1:22" x14ac:dyDescent="0.2">
      <c r="A13" s="54" t="s">
        <v>16</v>
      </c>
      <c r="B13" s="28">
        <v>92.48</v>
      </c>
      <c r="C13" s="26">
        <v>92.92</v>
      </c>
      <c r="D13" s="55">
        <v>94.31</v>
      </c>
      <c r="E13" s="29">
        <v>94.02</v>
      </c>
      <c r="F13" s="27" t="s">
        <v>42</v>
      </c>
      <c r="G13" s="25">
        <v>91.11</v>
      </c>
      <c r="H13" s="33">
        <v>93.4</v>
      </c>
      <c r="I13" s="27" t="s">
        <v>43</v>
      </c>
      <c r="J13" s="1" t="s">
        <v>36</v>
      </c>
    </row>
    <row r="14" spans="1:22" x14ac:dyDescent="0.2">
      <c r="A14" s="54" t="s">
        <v>20</v>
      </c>
      <c r="B14" s="34">
        <v>84.87</v>
      </c>
      <c r="C14" s="29">
        <v>89.18</v>
      </c>
      <c r="D14" s="55">
        <v>87.31</v>
      </c>
      <c r="E14" s="2">
        <v>87.11</v>
      </c>
      <c r="F14" s="27" t="s">
        <v>44</v>
      </c>
      <c r="G14" s="36">
        <v>84.39</v>
      </c>
      <c r="H14" s="33">
        <v>88.13</v>
      </c>
      <c r="I14" s="27" t="s">
        <v>45</v>
      </c>
      <c r="J14" s="1" t="s">
        <v>21</v>
      </c>
    </row>
    <row r="15" spans="1:22" x14ac:dyDescent="0.2">
      <c r="A15" s="54" t="s">
        <v>22</v>
      </c>
      <c r="B15" s="1">
        <v>91.45</v>
      </c>
      <c r="C15" s="15">
        <v>91.89</v>
      </c>
      <c r="D15" s="55">
        <v>93.16</v>
      </c>
      <c r="E15" s="29">
        <v>93.24</v>
      </c>
      <c r="F15" s="63" t="s">
        <v>46</v>
      </c>
      <c r="G15" s="36">
        <v>89.52</v>
      </c>
      <c r="H15" s="32">
        <v>90.32</v>
      </c>
      <c r="I15" s="63" t="s">
        <v>47</v>
      </c>
      <c r="J15" s="1" t="s">
        <v>38</v>
      </c>
    </row>
    <row r="16" spans="1:22" x14ac:dyDescent="0.2">
      <c r="A16" s="57" t="s">
        <v>29</v>
      </c>
      <c r="B16" s="59">
        <v>78.87</v>
      </c>
      <c r="C16" s="60">
        <v>83.62</v>
      </c>
      <c r="D16" s="66">
        <v>92.14</v>
      </c>
      <c r="E16" s="68">
        <v>84.67</v>
      </c>
      <c r="F16" s="69" t="s">
        <v>49</v>
      </c>
      <c r="G16" s="65">
        <v>81.510000000000005</v>
      </c>
      <c r="H16" s="70">
        <v>83.28</v>
      </c>
      <c r="I16" s="69" t="s">
        <v>50</v>
      </c>
      <c r="J16" s="1" t="s">
        <v>48</v>
      </c>
    </row>
    <row r="18" spans="1:20" ht="14" x14ac:dyDescent="0.15">
      <c r="H18" s="5"/>
    </row>
    <row r="19" spans="1:20" x14ac:dyDescent="0.2">
      <c r="A19" s="1" t="s">
        <v>33</v>
      </c>
    </row>
    <row r="20" spans="1:20" x14ac:dyDescent="0.2">
      <c r="A20" s="3"/>
      <c r="B20" s="131" t="s">
        <v>2</v>
      </c>
      <c r="C20" s="132"/>
      <c r="D20" s="131" t="s">
        <v>3</v>
      </c>
      <c r="E20" s="145"/>
      <c r="F20" s="132"/>
      <c r="G20" s="142" t="s">
        <v>4</v>
      </c>
      <c r="H20" s="134"/>
      <c r="I20" s="135"/>
    </row>
    <row r="21" spans="1:20" ht="15.75" customHeight="1" x14ac:dyDescent="0.2">
      <c r="A21" s="136" t="s">
        <v>7</v>
      </c>
      <c r="B21" s="137"/>
      <c r="C21" s="137"/>
      <c r="D21" s="137"/>
      <c r="E21" s="137"/>
      <c r="F21" s="137"/>
      <c r="G21" s="137"/>
      <c r="H21" s="137"/>
      <c r="I21" s="138"/>
    </row>
    <row r="22" spans="1:20" ht="15.75" customHeight="1" x14ac:dyDescent="0.2">
      <c r="A22" s="49"/>
      <c r="B22" s="7" t="s">
        <v>9</v>
      </c>
      <c r="C22" s="8" t="s">
        <v>10</v>
      </c>
      <c r="D22" s="50" t="s">
        <v>9</v>
      </c>
      <c r="E22" s="50" t="s">
        <v>10</v>
      </c>
      <c r="F22" s="8" t="s">
        <v>11</v>
      </c>
      <c r="G22" s="7" t="s">
        <v>9</v>
      </c>
      <c r="H22" s="50" t="s">
        <v>10</v>
      </c>
      <c r="I22" s="8" t="s">
        <v>11</v>
      </c>
      <c r="K22" s="1" t="s">
        <v>33</v>
      </c>
    </row>
    <row r="23" spans="1:20" ht="15.75" customHeight="1" x14ac:dyDescent="0.2">
      <c r="A23" s="52" t="s">
        <v>12</v>
      </c>
      <c r="B23" s="76">
        <v>0.65049999999999997</v>
      </c>
      <c r="C23" s="29">
        <v>0.66220000000000001</v>
      </c>
      <c r="D23" s="2">
        <v>0.55959999999999999</v>
      </c>
      <c r="E23" s="2">
        <v>0.64380000000000004</v>
      </c>
      <c r="F23" s="2">
        <v>0.43230000000000002</v>
      </c>
      <c r="G23" s="2">
        <v>0.56020000000000003</v>
      </c>
      <c r="H23" s="5">
        <v>0.58989999999999998</v>
      </c>
      <c r="I23" s="2">
        <v>0.44130000000000003</v>
      </c>
      <c r="J23" s="1" t="s">
        <v>51</v>
      </c>
      <c r="K23" s="3"/>
      <c r="L23" s="133"/>
      <c r="M23" s="134"/>
      <c r="N23" s="133"/>
      <c r="O23" s="134"/>
      <c r="P23" s="135"/>
      <c r="Q23" s="142" t="s">
        <v>4</v>
      </c>
      <c r="R23" s="134"/>
      <c r="S23" s="135"/>
    </row>
    <row r="24" spans="1:20" ht="15.75" customHeight="1" x14ac:dyDescent="0.2">
      <c r="A24" s="54" t="s">
        <v>16</v>
      </c>
      <c r="B24" s="78">
        <v>0.81069999999999998</v>
      </c>
      <c r="C24" s="19">
        <v>0.84130000000000005</v>
      </c>
      <c r="D24" s="79">
        <v>0.82809999999999995</v>
      </c>
      <c r="E24" s="80">
        <v>0.83940000000000003</v>
      </c>
      <c r="F24" s="81">
        <v>0.79569999999999996</v>
      </c>
      <c r="G24" s="82">
        <v>0.85160000000000002</v>
      </c>
      <c r="H24" s="34">
        <v>0.82640000000000002</v>
      </c>
      <c r="I24" s="27">
        <v>0.80420000000000003</v>
      </c>
      <c r="J24" s="1" t="s">
        <v>36</v>
      </c>
      <c r="K24" s="136" t="s">
        <v>7</v>
      </c>
      <c r="L24" s="137"/>
      <c r="M24" s="137"/>
      <c r="N24" s="137"/>
      <c r="O24" s="137"/>
      <c r="P24" s="137"/>
      <c r="Q24" s="137"/>
      <c r="R24" s="137"/>
      <c r="S24" s="138"/>
    </row>
    <row r="25" spans="1:20" ht="15.75" customHeight="1" x14ac:dyDescent="0.2">
      <c r="A25" s="54" t="s">
        <v>20</v>
      </c>
      <c r="B25" s="36">
        <v>0.84430000000000005</v>
      </c>
      <c r="C25" s="27">
        <v>0.85109999999999997</v>
      </c>
      <c r="D25" s="84">
        <v>0.87770000000000004</v>
      </c>
      <c r="E25" s="30">
        <v>0.87439999999999996</v>
      </c>
      <c r="F25" s="27">
        <v>0.82320000000000004</v>
      </c>
      <c r="G25" s="36">
        <v>0.81850000000000001</v>
      </c>
      <c r="H25" s="34">
        <v>0.8609</v>
      </c>
      <c r="I25" s="27">
        <v>0.82320000000000004</v>
      </c>
      <c r="J25" s="1" t="s">
        <v>21</v>
      </c>
      <c r="K25" s="49"/>
      <c r="L25" s="7" t="s">
        <v>9</v>
      </c>
      <c r="M25" s="8" t="s">
        <v>10</v>
      </c>
      <c r="N25" s="50" t="s">
        <v>9</v>
      </c>
      <c r="O25" s="50" t="s">
        <v>10</v>
      </c>
      <c r="P25" s="8" t="s">
        <v>11</v>
      </c>
      <c r="Q25" s="7" t="s">
        <v>9</v>
      </c>
      <c r="R25" s="50" t="s">
        <v>10</v>
      </c>
      <c r="S25" s="8" t="s">
        <v>11</v>
      </c>
    </row>
    <row r="26" spans="1:20" ht="15.75" customHeight="1" x14ac:dyDescent="0.2">
      <c r="A26" s="54" t="s">
        <v>22</v>
      </c>
      <c r="B26" s="36">
        <v>0.46410000000000001</v>
      </c>
      <c r="C26" s="19">
        <v>0.55200000000000005</v>
      </c>
      <c r="D26" s="1">
        <v>0.46560000000000001</v>
      </c>
      <c r="E26" s="34">
        <v>0.53080000000000005</v>
      </c>
      <c r="F26" s="27">
        <v>0.45200000000000001</v>
      </c>
      <c r="G26" s="82">
        <v>0.48209999999999997</v>
      </c>
      <c r="H26" s="34">
        <v>0.45350000000000001</v>
      </c>
      <c r="I26" s="27">
        <v>0.48049999999999998</v>
      </c>
      <c r="J26" s="1" t="s">
        <v>21</v>
      </c>
      <c r="K26" s="52" t="s">
        <v>12</v>
      </c>
      <c r="L26" s="90">
        <f t="shared" ref="L26:S26" si="0">ROUND(B23,2)</f>
        <v>0.65</v>
      </c>
      <c r="M26" s="19">
        <f t="shared" si="0"/>
        <v>0.66</v>
      </c>
      <c r="N26" s="91">
        <f t="shared" si="0"/>
        <v>0.56000000000000005</v>
      </c>
      <c r="O26" s="21">
        <f t="shared" si="0"/>
        <v>0.64</v>
      </c>
      <c r="P26" s="93">
        <f t="shared" si="0"/>
        <v>0.43</v>
      </c>
      <c r="Q26" s="90">
        <f t="shared" si="0"/>
        <v>0.56000000000000005</v>
      </c>
      <c r="R26" s="21">
        <f t="shared" si="0"/>
        <v>0.59</v>
      </c>
      <c r="S26" s="93">
        <f t="shared" si="0"/>
        <v>0.44</v>
      </c>
      <c r="T26" s="1" t="s">
        <v>51</v>
      </c>
    </row>
    <row r="27" spans="1:20" ht="15.75" customHeight="1" x14ac:dyDescent="0.2">
      <c r="A27" s="57" t="s">
        <v>29</v>
      </c>
      <c r="B27" s="94">
        <v>0.17680000000000001</v>
      </c>
      <c r="C27" s="95">
        <v>0.15540000000000001</v>
      </c>
      <c r="D27" s="96">
        <v>0.10829999999999999</v>
      </c>
      <c r="E27" s="96">
        <v>6.0900000000000003E-2</v>
      </c>
      <c r="F27" s="97" t="s">
        <v>54</v>
      </c>
      <c r="G27" s="98">
        <v>7.1800000000000003E-2</v>
      </c>
      <c r="H27" s="96">
        <v>0.12939999999999999</v>
      </c>
      <c r="I27" s="69" t="s">
        <v>54</v>
      </c>
      <c r="J27" s="1" t="s">
        <v>55</v>
      </c>
      <c r="K27" s="54" t="s">
        <v>16</v>
      </c>
      <c r="L27" s="78">
        <f t="shared" ref="L27:S27" si="1">ROUND(B24,2)</f>
        <v>0.81</v>
      </c>
      <c r="M27" s="19">
        <f t="shared" si="1"/>
        <v>0.84</v>
      </c>
      <c r="N27" s="79">
        <f t="shared" si="1"/>
        <v>0.83</v>
      </c>
      <c r="O27" s="100">
        <f t="shared" si="1"/>
        <v>0.84</v>
      </c>
      <c r="P27" s="81">
        <f t="shared" si="1"/>
        <v>0.8</v>
      </c>
      <c r="Q27" s="82">
        <f t="shared" si="1"/>
        <v>0.85</v>
      </c>
      <c r="R27" s="34">
        <f t="shared" si="1"/>
        <v>0.83</v>
      </c>
      <c r="S27" s="27">
        <f t="shared" si="1"/>
        <v>0.8</v>
      </c>
      <c r="T27" s="1" t="s">
        <v>36</v>
      </c>
    </row>
    <row r="28" spans="1:20" ht="15.75" customHeight="1" x14ac:dyDescent="0.2">
      <c r="A28" s="139" t="s">
        <v>34</v>
      </c>
      <c r="B28" s="140"/>
      <c r="C28" s="140"/>
      <c r="D28" s="140"/>
      <c r="E28" s="140"/>
      <c r="F28" s="140"/>
      <c r="G28" s="140"/>
      <c r="H28" s="140"/>
      <c r="I28" s="141"/>
      <c r="K28" s="54" t="s">
        <v>20</v>
      </c>
      <c r="L28" s="36">
        <f t="shared" ref="L28:S28" si="2">ROUND(B25,2)</f>
        <v>0.84</v>
      </c>
      <c r="M28" s="27">
        <f t="shared" si="2"/>
        <v>0.85</v>
      </c>
      <c r="N28" s="84">
        <f t="shared" si="2"/>
        <v>0.88</v>
      </c>
      <c r="O28" s="30">
        <f t="shared" si="2"/>
        <v>0.87</v>
      </c>
      <c r="P28" s="27">
        <f t="shared" si="2"/>
        <v>0.82</v>
      </c>
      <c r="Q28" s="36">
        <f t="shared" si="2"/>
        <v>0.82</v>
      </c>
      <c r="R28" s="34">
        <f t="shared" si="2"/>
        <v>0.86</v>
      </c>
      <c r="S28" s="27">
        <f t="shared" si="2"/>
        <v>0.82</v>
      </c>
      <c r="T28" s="1" t="s">
        <v>21</v>
      </c>
    </row>
    <row r="29" spans="1:20" ht="15.75" customHeight="1" x14ac:dyDescent="0.2">
      <c r="A29" s="49"/>
      <c r="B29" s="7" t="s">
        <v>9</v>
      </c>
      <c r="C29" s="8" t="s">
        <v>10</v>
      </c>
      <c r="D29" s="50" t="s">
        <v>9</v>
      </c>
      <c r="E29" s="50" t="s">
        <v>10</v>
      </c>
      <c r="F29" s="101" t="s">
        <v>11</v>
      </c>
      <c r="G29" s="50" t="s">
        <v>9</v>
      </c>
      <c r="H29" s="50" t="s">
        <v>10</v>
      </c>
      <c r="I29" s="8" t="s">
        <v>11</v>
      </c>
      <c r="K29" s="54" t="s">
        <v>22</v>
      </c>
      <c r="L29" s="36">
        <f t="shared" ref="L29:S29" si="3">ROUND(B26,2)</f>
        <v>0.46</v>
      </c>
      <c r="M29" s="19">
        <f t="shared" si="3"/>
        <v>0.55000000000000004</v>
      </c>
      <c r="N29" s="1">
        <f t="shared" si="3"/>
        <v>0.47</v>
      </c>
      <c r="O29" s="34">
        <f t="shared" si="3"/>
        <v>0.53</v>
      </c>
      <c r="P29" s="27">
        <f t="shared" si="3"/>
        <v>0.45</v>
      </c>
      <c r="Q29" s="82">
        <f t="shared" si="3"/>
        <v>0.48</v>
      </c>
      <c r="R29" s="34">
        <f t="shared" si="3"/>
        <v>0.45</v>
      </c>
      <c r="S29" s="27">
        <f t="shared" si="3"/>
        <v>0.48</v>
      </c>
      <c r="T29" s="1" t="s">
        <v>21</v>
      </c>
    </row>
    <row r="30" spans="1:20" ht="15.75" customHeight="1" x14ac:dyDescent="0.2">
      <c r="A30" s="52" t="s">
        <v>12</v>
      </c>
      <c r="B30" s="102">
        <v>0.70099999999999996</v>
      </c>
      <c r="C30" s="103">
        <v>0.69569999999999999</v>
      </c>
      <c r="D30" s="5">
        <v>0.67959999999999998</v>
      </c>
      <c r="E30" s="29">
        <v>0.7137</v>
      </c>
      <c r="F30" s="22">
        <v>0.68700000000000006</v>
      </c>
      <c r="G30" s="104">
        <v>0.68240000000000001</v>
      </c>
      <c r="H30" s="14">
        <v>0.68259999999999998</v>
      </c>
      <c r="I30" s="105">
        <v>0.69750000000000001</v>
      </c>
      <c r="J30" s="1" t="s">
        <v>36</v>
      </c>
      <c r="K30" s="57" t="s">
        <v>29</v>
      </c>
      <c r="L30" s="106">
        <f t="shared" ref="L30:O30" si="4">ROUND(B27,2)</f>
        <v>0.18</v>
      </c>
      <c r="M30" s="107">
        <f t="shared" si="4"/>
        <v>0.16</v>
      </c>
      <c r="N30" s="108">
        <f t="shared" si="4"/>
        <v>0.11</v>
      </c>
      <c r="O30" s="108">
        <f t="shared" si="4"/>
        <v>0.06</v>
      </c>
      <c r="P30" s="97"/>
      <c r="Q30" s="65">
        <f t="shared" ref="Q30:R30" si="5">ROUND(G27,2)</f>
        <v>7.0000000000000007E-2</v>
      </c>
      <c r="R30" s="108">
        <f t="shared" si="5"/>
        <v>0.13</v>
      </c>
      <c r="S30" s="69"/>
      <c r="T30" s="1" t="s">
        <v>55</v>
      </c>
    </row>
    <row r="31" spans="1:20" ht="15.75" customHeight="1" x14ac:dyDescent="0.2">
      <c r="A31" s="54" t="s">
        <v>16</v>
      </c>
      <c r="B31" s="36">
        <v>0.79630000000000001</v>
      </c>
      <c r="C31" s="27">
        <v>0.85109999999999997</v>
      </c>
      <c r="D31" s="84">
        <v>0.87770000000000004</v>
      </c>
      <c r="E31" s="30">
        <v>0.87450000000000006</v>
      </c>
      <c r="F31" s="31">
        <v>0.82320000000000004</v>
      </c>
      <c r="G31" s="109">
        <v>0.81850000000000001</v>
      </c>
      <c r="H31" s="34">
        <v>0.85750000000000004</v>
      </c>
      <c r="I31" s="27">
        <v>0.82320000000000004</v>
      </c>
      <c r="J31" s="1" t="s">
        <v>32</v>
      </c>
      <c r="K31" s="139" t="s">
        <v>34</v>
      </c>
      <c r="L31" s="140"/>
      <c r="M31" s="140"/>
      <c r="N31" s="140"/>
      <c r="O31" s="140"/>
      <c r="P31" s="140"/>
      <c r="Q31" s="140"/>
      <c r="R31" s="140"/>
      <c r="S31" s="141"/>
    </row>
    <row r="32" spans="1:20" ht="15.75" customHeight="1" x14ac:dyDescent="0.2">
      <c r="A32" s="54" t="s">
        <v>20</v>
      </c>
      <c r="B32" s="36">
        <v>0.67349999999999999</v>
      </c>
      <c r="C32" s="19">
        <v>0.74309999999999998</v>
      </c>
      <c r="D32" s="20">
        <v>0.73760000000000003</v>
      </c>
      <c r="E32" s="1">
        <v>0.68940000000000001</v>
      </c>
      <c r="F32" s="31">
        <v>0.60050000000000003</v>
      </c>
      <c r="G32" s="109">
        <v>0.63360000000000005</v>
      </c>
      <c r="H32" s="1">
        <v>0.72430000000000005</v>
      </c>
      <c r="I32" s="27">
        <v>0.68340000000000001</v>
      </c>
      <c r="J32" s="1" t="s">
        <v>21</v>
      </c>
      <c r="K32" s="49"/>
      <c r="L32" s="7" t="s">
        <v>9</v>
      </c>
      <c r="M32" s="8" t="s">
        <v>10</v>
      </c>
      <c r="N32" s="50" t="s">
        <v>9</v>
      </c>
      <c r="O32" s="50" t="s">
        <v>10</v>
      </c>
      <c r="P32" s="101" t="s">
        <v>11</v>
      </c>
      <c r="Q32" s="50" t="s">
        <v>9</v>
      </c>
      <c r="R32" s="50" t="s">
        <v>10</v>
      </c>
      <c r="S32" s="8" t="s">
        <v>11</v>
      </c>
    </row>
    <row r="33" spans="1:20" ht="15.75" customHeight="1" x14ac:dyDescent="0.2">
      <c r="A33" s="54" t="s">
        <v>22</v>
      </c>
      <c r="B33" s="110">
        <v>0.4839</v>
      </c>
      <c r="C33" s="37">
        <v>0.3669</v>
      </c>
      <c r="D33" s="84">
        <v>0.53990000000000005</v>
      </c>
      <c r="E33" s="30">
        <v>0.52339999999999998</v>
      </c>
      <c r="F33" s="111" t="s">
        <v>54</v>
      </c>
      <c r="G33" s="1">
        <v>0.44650000000000001</v>
      </c>
      <c r="H33" s="1">
        <v>0.32479999999999998</v>
      </c>
      <c r="I33" s="63" t="s">
        <v>54</v>
      </c>
      <c r="J33" s="1" t="s">
        <v>21</v>
      </c>
      <c r="K33" s="52" t="s">
        <v>12</v>
      </c>
      <c r="L33" s="102">
        <f t="shared" ref="L33:S33" si="6">ROUND(B30,2)</f>
        <v>0.7</v>
      </c>
      <c r="M33" s="103">
        <f t="shared" si="6"/>
        <v>0.7</v>
      </c>
      <c r="N33" s="5">
        <f t="shared" si="6"/>
        <v>0.68</v>
      </c>
      <c r="O33" s="30">
        <f t="shared" si="6"/>
        <v>0.71</v>
      </c>
      <c r="P33" s="22">
        <f t="shared" si="6"/>
        <v>0.69</v>
      </c>
      <c r="Q33" s="104">
        <f t="shared" si="6"/>
        <v>0.68</v>
      </c>
      <c r="R33" s="21">
        <f t="shared" si="6"/>
        <v>0.68</v>
      </c>
      <c r="S33" s="105">
        <f t="shared" si="6"/>
        <v>0.7</v>
      </c>
      <c r="T33" s="1" t="s">
        <v>51</v>
      </c>
    </row>
    <row r="34" spans="1:20" ht="15.75" customHeight="1" x14ac:dyDescent="0.2">
      <c r="A34" s="112" t="s">
        <v>29</v>
      </c>
      <c r="B34" s="65">
        <v>0.40560000000000002</v>
      </c>
      <c r="C34" s="113">
        <v>0.46810000000000002</v>
      </c>
      <c r="D34" s="114">
        <v>0.44590000000000002</v>
      </c>
      <c r="E34" s="59">
        <v>0.45619999999999999</v>
      </c>
      <c r="F34" s="115" t="s">
        <v>54</v>
      </c>
      <c r="G34" s="108">
        <v>0.32800000000000001</v>
      </c>
      <c r="H34" s="96">
        <v>0.39750000000000002</v>
      </c>
      <c r="I34" s="69" t="s">
        <v>54</v>
      </c>
      <c r="J34" s="1" t="s">
        <v>36</v>
      </c>
      <c r="K34" s="54" t="s">
        <v>16</v>
      </c>
      <c r="L34" s="36">
        <f t="shared" ref="L34:S34" si="7">ROUND(B31,2)</f>
        <v>0.8</v>
      </c>
      <c r="M34" s="27">
        <f t="shared" si="7"/>
        <v>0.85</v>
      </c>
      <c r="N34" s="84">
        <f t="shared" si="7"/>
        <v>0.88</v>
      </c>
      <c r="O34" s="30">
        <f t="shared" si="7"/>
        <v>0.87</v>
      </c>
      <c r="P34" s="31">
        <f t="shared" si="7"/>
        <v>0.82</v>
      </c>
      <c r="Q34" s="109">
        <f t="shared" si="7"/>
        <v>0.82</v>
      </c>
      <c r="R34" s="34">
        <f t="shared" si="7"/>
        <v>0.86</v>
      </c>
      <c r="S34" s="27">
        <f t="shared" si="7"/>
        <v>0.82</v>
      </c>
      <c r="T34" s="1" t="s">
        <v>36</v>
      </c>
    </row>
    <row r="35" spans="1:20" ht="15.75" customHeight="1" x14ac:dyDescent="0.2">
      <c r="A35" s="140"/>
      <c r="B35" s="140"/>
      <c r="C35" s="140"/>
      <c r="D35" s="140"/>
      <c r="E35" s="140"/>
      <c r="F35" s="140"/>
      <c r="G35" s="140"/>
      <c r="H35" s="140"/>
      <c r="I35" s="140"/>
      <c r="K35" s="54" t="s">
        <v>20</v>
      </c>
      <c r="L35" s="36">
        <f t="shared" ref="L35:S35" si="8">ROUND(B32,2)</f>
        <v>0.67</v>
      </c>
      <c r="M35" s="19">
        <f t="shared" si="8"/>
        <v>0.74</v>
      </c>
      <c r="N35" s="20">
        <f t="shared" si="8"/>
        <v>0.74</v>
      </c>
      <c r="O35" s="1">
        <f t="shared" si="8"/>
        <v>0.69</v>
      </c>
      <c r="P35" s="31">
        <f t="shared" si="8"/>
        <v>0.6</v>
      </c>
      <c r="Q35" s="109">
        <f t="shared" si="8"/>
        <v>0.63</v>
      </c>
      <c r="R35" s="1">
        <f t="shared" si="8"/>
        <v>0.72</v>
      </c>
      <c r="S35" s="27">
        <f t="shared" si="8"/>
        <v>0.68</v>
      </c>
      <c r="T35" s="1" t="s">
        <v>21</v>
      </c>
    </row>
    <row r="36" spans="1:20" ht="15.75" customHeight="1" x14ac:dyDescent="0.2">
      <c r="H36" s="5"/>
      <c r="K36" s="54" t="s">
        <v>22</v>
      </c>
      <c r="L36" s="110">
        <f t="shared" ref="L36:O36" si="9">ROUND(B33,2)</f>
        <v>0.48</v>
      </c>
      <c r="M36" s="37">
        <f t="shared" si="9"/>
        <v>0.37</v>
      </c>
      <c r="N36" s="84">
        <f t="shared" si="9"/>
        <v>0.54</v>
      </c>
      <c r="O36" s="30">
        <f t="shared" si="9"/>
        <v>0.52</v>
      </c>
      <c r="P36" s="111"/>
      <c r="Q36" s="1">
        <f t="shared" ref="Q36:R36" si="10">ROUND(G33,2)</f>
        <v>0.45</v>
      </c>
      <c r="R36" s="1">
        <f t="shared" si="10"/>
        <v>0.32</v>
      </c>
      <c r="S36" s="63"/>
      <c r="T36" s="1" t="s">
        <v>21</v>
      </c>
    </row>
    <row r="37" spans="1:20" ht="15.75" customHeight="1" x14ac:dyDescent="0.2">
      <c r="A37" s="1" t="s">
        <v>57</v>
      </c>
      <c r="K37" s="112" t="s">
        <v>29</v>
      </c>
      <c r="L37" s="65">
        <f t="shared" ref="L37:O37" si="11">ROUND(B34,2)</f>
        <v>0.41</v>
      </c>
      <c r="M37" s="107">
        <f t="shared" si="11"/>
        <v>0.47</v>
      </c>
      <c r="N37" s="114">
        <f t="shared" si="11"/>
        <v>0.45</v>
      </c>
      <c r="O37" s="59">
        <f t="shared" si="11"/>
        <v>0.46</v>
      </c>
      <c r="P37" s="115"/>
      <c r="Q37" s="108">
        <f t="shared" ref="Q37:R37" si="12">ROUND(G34,2)</f>
        <v>0.33</v>
      </c>
      <c r="R37" s="108">
        <f t="shared" si="12"/>
        <v>0.4</v>
      </c>
      <c r="S37" s="69"/>
      <c r="T37" s="1" t="s">
        <v>51</v>
      </c>
    </row>
    <row r="38" spans="1:20" ht="15.75" customHeight="1" x14ac:dyDescent="0.15"/>
    <row r="39" spans="1:20" ht="15.75" customHeight="1" x14ac:dyDescent="0.2">
      <c r="A39" s="3"/>
      <c r="B39" s="131" t="s">
        <v>2</v>
      </c>
      <c r="C39" s="132"/>
      <c r="D39" s="131" t="s">
        <v>3</v>
      </c>
      <c r="E39" s="145"/>
      <c r="F39" s="132"/>
      <c r="G39" s="142" t="s">
        <v>4</v>
      </c>
      <c r="H39" s="134"/>
      <c r="I39" s="135"/>
      <c r="M39" s="1" t="s">
        <v>58</v>
      </c>
      <c r="N39" s="1" t="s">
        <v>59</v>
      </c>
      <c r="O39" s="1" t="s">
        <v>60</v>
      </c>
    </row>
    <row r="40" spans="1:20" ht="15.75" customHeight="1" x14ac:dyDescent="0.2">
      <c r="A40" s="133" t="s">
        <v>7</v>
      </c>
      <c r="B40" s="134"/>
      <c r="C40" s="134"/>
      <c r="D40" s="134"/>
      <c r="E40" s="134"/>
      <c r="F40" s="134"/>
      <c r="G40" s="134"/>
      <c r="H40" s="134"/>
      <c r="I40" s="135"/>
      <c r="M40" s="104">
        <v>0.93730000000000002</v>
      </c>
      <c r="N40" s="1">
        <v>0.95569999999999999</v>
      </c>
      <c r="O40" s="4">
        <f t="shared" ref="O40:O84" si="13">(5*M40*N40)/(4*M40+N40)</f>
        <v>0.95196243278284343</v>
      </c>
      <c r="Q40" s="5"/>
      <c r="R40" s="5"/>
    </row>
    <row r="41" spans="1:20" ht="15.75" customHeight="1" x14ac:dyDescent="0.2">
      <c r="B41" s="50" t="s">
        <v>9</v>
      </c>
      <c r="C41" s="8" t="s">
        <v>10</v>
      </c>
      <c r="D41" s="50" t="s">
        <v>9</v>
      </c>
      <c r="E41" s="50" t="s">
        <v>10</v>
      </c>
      <c r="F41" s="8" t="s">
        <v>11</v>
      </c>
      <c r="G41" s="7" t="s">
        <v>9</v>
      </c>
      <c r="H41" s="50" t="s">
        <v>10</v>
      </c>
      <c r="I41" s="8" t="s">
        <v>11</v>
      </c>
      <c r="M41" s="104">
        <v>0.90710000000000002</v>
      </c>
      <c r="N41" s="1">
        <v>0.96060000000000001</v>
      </c>
      <c r="O41" s="4">
        <f t="shared" si="13"/>
        <v>0.94940102418827621</v>
      </c>
    </row>
    <row r="42" spans="1:20" ht="15.75" customHeight="1" x14ac:dyDescent="0.2">
      <c r="A42" s="116" t="s">
        <v>12</v>
      </c>
      <c r="B42" s="117">
        <v>0.8786551605553885</v>
      </c>
      <c r="C42" s="29">
        <v>0.92097068849999997</v>
      </c>
      <c r="D42" s="2">
        <v>0.86133366200000006</v>
      </c>
      <c r="E42" s="2">
        <v>0.87556320659999998</v>
      </c>
      <c r="F42" s="2">
        <v>0.9248474471</v>
      </c>
      <c r="G42" s="2">
        <v>0.86847970100000005</v>
      </c>
      <c r="H42" s="2">
        <v>0.8748249186</v>
      </c>
      <c r="I42" s="2">
        <v>0.9277563432</v>
      </c>
      <c r="M42" s="104">
        <v>0.91849999999999998</v>
      </c>
      <c r="N42" s="1">
        <v>0.91851000000000005</v>
      </c>
      <c r="O42" s="4">
        <f t="shared" si="13"/>
        <v>0.91850799998258048</v>
      </c>
    </row>
    <row r="43" spans="1:20" ht="15.75" customHeight="1" x14ac:dyDescent="0.2">
      <c r="A43" s="118" t="s">
        <v>16</v>
      </c>
      <c r="B43" s="79">
        <v>0.91308175589999996</v>
      </c>
      <c r="C43" s="81">
        <v>0.92944737060000004</v>
      </c>
      <c r="D43" s="119">
        <v>0.92237735050000003</v>
      </c>
      <c r="E43" s="80">
        <v>0.93158681399999999</v>
      </c>
      <c r="F43" s="120">
        <v>0.92651937579999999</v>
      </c>
      <c r="G43" s="80">
        <v>0.91999133909999997</v>
      </c>
      <c r="H43" s="100">
        <v>0.93859653809999999</v>
      </c>
      <c r="I43" s="121">
        <v>0.93031737749999999</v>
      </c>
      <c r="M43" s="104">
        <v>0.95120000000000005</v>
      </c>
      <c r="N43" s="1">
        <v>0.94320000000000004</v>
      </c>
      <c r="O43" s="4">
        <f t="shared" si="13"/>
        <v>0.9447892165122157</v>
      </c>
    </row>
    <row r="44" spans="1:20" ht="15.75" customHeight="1" x14ac:dyDescent="0.2">
      <c r="A44" s="118" t="s">
        <v>20</v>
      </c>
      <c r="B44" s="34">
        <v>0.9260437507</v>
      </c>
      <c r="C44" s="27">
        <v>0.94383427620000004</v>
      </c>
      <c r="D44" s="84">
        <v>0.95802216709999999</v>
      </c>
      <c r="E44" s="34">
        <v>0.94478921650000003</v>
      </c>
      <c r="F44" s="27">
        <v>0.94940102420000005</v>
      </c>
      <c r="G44" s="36">
        <v>0.94119652590000003</v>
      </c>
      <c r="H44" s="38">
        <v>0.95196243280000004</v>
      </c>
      <c r="I44" s="27">
        <v>0.94940102420000005</v>
      </c>
      <c r="M44" s="5">
        <v>0.90710000000000002</v>
      </c>
      <c r="N44" s="4">
        <f>125/(125+10)</f>
        <v>0.92592592592592593</v>
      </c>
      <c r="O44" s="4">
        <f t="shared" si="13"/>
        <v>0.92209848511956072</v>
      </c>
      <c r="Q44" s="5"/>
      <c r="R44" s="5"/>
    </row>
    <row r="45" spans="1:20" ht="15.75" customHeight="1" x14ac:dyDescent="0.2">
      <c r="A45" s="118" t="s">
        <v>22</v>
      </c>
      <c r="B45" s="34">
        <v>0.97189095950000004</v>
      </c>
      <c r="C45" s="37">
        <v>0.96239434450000005</v>
      </c>
      <c r="D45" s="1">
        <v>0.96868865849999997</v>
      </c>
      <c r="E45" s="45">
        <v>0.97468115040000003</v>
      </c>
      <c r="F45" s="27">
        <v>0.97669600140000001</v>
      </c>
      <c r="G45" s="82">
        <v>0.97288850049999998</v>
      </c>
      <c r="H45" s="34">
        <v>0.96835735619999996</v>
      </c>
      <c r="I45" s="27">
        <v>0.9753691457</v>
      </c>
      <c r="M45" s="122">
        <v>0.89759999999999995</v>
      </c>
      <c r="N45" s="2">
        <v>0.93469999999999998</v>
      </c>
      <c r="O45" s="4">
        <f t="shared" si="13"/>
        <v>0.92703666217321157</v>
      </c>
    </row>
    <row r="46" spans="1:20" ht="15.75" customHeight="1" x14ac:dyDescent="0.2">
      <c r="A46" s="123" t="s">
        <v>29</v>
      </c>
      <c r="B46" s="108">
        <v>0.94524282240000002</v>
      </c>
      <c r="C46" s="124">
        <v>0.9341971764</v>
      </c>
      <c r="D46" s="125">
        <v>0.98167854200000004</v>
      </c>
      <c r="E46" s="96">
        <v>0.95186011800000003</v>
      </c>
      <c r="F46" s="97">
        <v>0.97695500219999998</v>
      </c>
      <c r="G46" s="98">
        <v>0.96586959130000005</v>
      </c>
      <c r="H46" s="68">
        <v>0.97360272400000003</v>
      </c>
      <c r="I46" s="69">
        <v>0.97483930620000003</v>
      </c>
      <c r="M46" s="1">
        <v>0.89290000000000003</v>
      </c>
      <c r="N46" s="4">
        <f>125/(125+10)</f>
        <v>0.92592592592592593</v>
      </c>
      <c r="O46" s="4">
        <f t="shared" si="13"/>
        <v>0.91912672975759513</v>
      </c>
    </row>
    <row r="47" spans="1:20" ht="15.75" customHeight="1" x14ac:dyDescent="0.2">
      <c r="A47" s="136" t="s">
        <v>34</v>
      </c>
      <c r="B47" s="137"/>
      <c r="C47" s="137"/>
      <c r="D47" s="137"/>
      <c r="E47" s="137"/>
      <c r="F47" s="137"/>
      <c r="G47" s="137"/>
      <c r="H47" s="137"/>
      <c r="I47" s="138"/>
      <c r="M47" s="1">
        <v>0.86519999999999997</v>
      </c>
      <c r="N47" s="4">
        <f>122/(13+122)</f>
        <v>0.90370370370370368</v>
      </c>
      <c r="O47" s="4">
        <f t="shared" si="13"/>
        <v>0.89573121885649887</v>
      </c>
    </row>
    <row r="48" spans="1:20" ht="15.75" customHeight="1" x14ac:dyDescent="0.2">
      <c r="A48" s="126"/>
      <c r="B48" s="50" t="s">
        <v>9</v>
      </c>
      <c r="C48" s="50" t="s">
        <v>10</v>
      </c>
      <c r="D48" s="50" t="s">
        <v>9</v>
      </c>
      <c r="E48" s="50" t="s">
        <v>10</v>
      </c>
      <c r="F48" s="101" t="s">
        <v>11</v>
      </c>
      <c r="G48" s="50" t="s">
        <v>9</v>
      </c>
      <c r="H48" s="50" t="s">
        <v>10</v>
      </c>
      <c r="I48" s="8" t="s">
        <v>11</v>
      </c>
      <c r="M48" s="1">
        <v>0.90839999999999999</v>
      </c>
      <c r="N48" s="4">
        <f>238/(238+15)</f>
        <v>0.94071146245059289</v>
      </c>
      <c r="O48" s="4">
        <f t="shared" si="13"/>
        <v>0.93406657975178098</v>
      </c>
    </row>
    <row r="49" spans="1:15" ht="15.75" customHeight="1" x14ac:dyDescent="0.2">
      <c r="A49" s="127" t="s">
        <v>12</v>
      </c>
      <c r="B49" s="104">
        <v>0.90688173640000003</v>
      </c>
      <c r="C49" s="16">
        <v>0.91082002920000005</v>
      </c>
      <c r="D49" s="21">
        <v>0.87139564039999995</v>
      </c>
      <c r="E49" s="17">
        <v>0.92923624179999997</v>
      </c>
      <c r="F49" s="22">
        <v>0.9170264105</v>
      </c>
      <c r="G49" s="128">
        <v>0.93314477799999995</v>
      </c>
      <c r="H49" s="14">
        <v>0.92703666220000003</v>
      </c>
      <c r="I49" s="105">
        <v>0.92230163340000004</v>
      </c>
      <c r="M49" s="1">
        <v>0.85319999999999996</v>
      </c>
      <c r="N49" s="4">
        <f>215/(215+16)</f>
        <v>0.93073593073593075</v>
      </c>
      <c r="O49" s="4">
        <f t="shared" si="13"/>
        <v>0.9141214770259195</v>
      </c>
    </row>
    <row r="50" spans="1:15" ht="15.75" customHeight="1" x14ac:dyDescent="0.2">
      <c r="A50" s="25" t="s">
        <v>16</v>
      </c>
      <c r="B50" s="34">
        <v>0.91850799999999999</v>
      </c>
      <c r="C50" s="31">
        <v>0.94383427620000004</v>
      </c>
      <c r="D50" s="84">
        <v>0.95802216709999999</v>
      </c>
      <c r="E50" s="38">
        <v>0.9546144459</v>
      </c>
      <c r="F50" s="31">
        <v>0.94940102420000005</v>
      </c>
      <c r="G50" s="109">
        <v>0.94119652590000003</v>
      </c>
      <c r="H50" s="34">
        <v>0.94981806390000001</v>
      </c>
      <c r="I50" s="27">
        <v>0.94940102420000005</v>
      </c>
      <c r="M50" s="5">
        <v>0.95879999999999999</v>
      </c>
      <c r="N50" s="1">
        <v>0.91369999999999996</v>
      </c>
      <c r="O50" s="4">
        <f t="shared" si="13"/>
        <v>0.92237735054433645</v>
      </c>
    </row>
    <row r="51" spans="1:15" ht="15.75" customHeight="1" x14ac:dyDescent="0.2">
      <c r="A51" s="25" t="s">
        <v>20</v>
      </c>
      <c r="B51" s="34">
        <v>0.86827265190000003</v>
      </c>
      <c r="C51" s="34">
        <v>0.92455264169999996</v>
      </c>
      <c r="D51" s="20">
        <v>0.9238150021</v>
      </c>
      <c r="E51" s="30">
        <v>0.91912672979999999</v>
      </c>
      <c r="F51" s="31">
        <v>0.89573121889999996</v>
      </c>
      <c r="G51" s="109">
        <v>0.88358713450000004</v>
      </c>
      <c r="H51" s="1">
        <v>0.90772991039999995</v>
      </c>
      <c r="I51" s="27">
        <v>0.90370296299999997</v>
      </c>
      <c r="M51" s="1">
        <v>0.84899999999999998</v>
      </c>
      <c r="N51" s="4">
        <f>208/(208+27)</f>
        <v>0.88510638297872335</v>
      </c>
      <c r="O51" s="4">
        <f t="shared" si="13"/>
        <v>0.87764149255511592</v>
      </c>
    </row>
    <row r="52" spans="1:15" ht="15.75" customHeight="1" x14ac:dyDescent="0.2">
      <c r="A52" s="25" t="s">
        <v>22</v>
      </c>
      <c r="B52" s="1">
        <v>0.96117114319999997</v>
      </c>
      <c r="C52" s="1">
        <v>0.96492125750000002</v>
      </c>
      <c r="D52" s="84">
        <v>0.97099640799999998</v>
      </c>
      <c r="E52" s="38">
        <v>0.96623496939999998</v>
      </c>
      <c r="F52" s="111">
        <v>0.98265463259999997</v>
      </c>
      <c r="G52" s="1">
        <v>0.94078643120000005</v>
      </c>
      <c r="H52" s="1">
        <v>0.94957606729999999</v>
      </c>
      <c r="I52" s="63">
        <v>0.98265463259999997</v>
      </c>
      <c r="M52" s="1">
        <v>0.89319999999999999</v>
      </c>
      <c r="N52" s="4">
        <f>209/(209+22)</f>
        <v>0.90476190476190477</v>
      </c>
      <c r="O52" s="4">
        <f t="shared" si="13"/>
        <v>0.90242563980397483</v>
      </c>
    </row>
    <row r="53" spans="1:15" ht="15.75" customHeight="1" x14ac:dyDescent="0.2">
      <c r="A53" s="43" t="s">
        <v>29</v>
      </c>
      <c r="B53" s="108">
        <v>0.87764149260000002</v>
      </c>
      <c r="C53" s="108">
        <v>0.90242563980000001</v>
      </c>
      <c r="D53" s="114">
        <v>0.93650861169999999</v>
      </c>
      <c r="E53" s="129">
        <v>0.92924080929999997</v>
      </c>
      <c r="F53" s="115">
        <v>0.95376338989999998</v>
      </c>
      <c r="G53" s="1">
        <v>0.90690309920000001</v>
      </c>
      <c r="H53" s="96">
        <v>0.92339471039999999</v>
      </c>
      <c r="I53" s="69">
        <v>0.95376338989999998</v>
      </c>
      <c r="M53" s="1">
        <v>0.88060000000000005</v>
      </c>
      <c r="N53" s="4">
        <f>236/(236+12)</f>
        <v>0.95161290322580649</v>
      </c>
      <c r="O53" s="4">
        <f t="shared" si="13"/>
        <v>0.93650861173919064</v>
      </c>
    </row>
    <row r="54" spans="1:15" ht="15.75" customHeight="1" x14ac:dyDescent="0.2">
      <c r="D54" s="130"/>
      <c r="E54" s="130"/>
      <c r="F54" s="130"/>
      <c r="G54" s="130"/>
      <c r="H54" s="130"/>
      <c r="M54" s="1">
        <v>0.80489999999999995</v>
      </c>
      <c r="N54" s="1">
        <v>1</v>
      </c>
      <c r="O54" s="4">
        <f t="shared" si="13"/>
        <v>0.95376338989477671</v>
      </c>
    </row>
    <row r="55" spans="1:15" ht="15.75" customHeight="1" x14ac:dyDescent="0.2">
      <c r="D55" s="130"/>
      <c r="E55" s="130"/>
      <c r="F55" s="130"/>
      <c r="G55" s="130"/>
      <c r="H55" s="130"/>
      <c r="M55" s="1">
        <v>0.94259999999999999</v>
      </c>
      <c r="N55" s="4">
        <f>394/(394+25)</f>
        <v>0.94033412887828161</v>
      </c>
      <c r="O55" s="4">
        <f t="shared" si="13"/>
        <v>0.94078643119233696</v>
      </c>
    </row>
    <row r="56" spans="1:15" ht="15.75" customHeight="1" x14ac:dyDescent="0.2">
      <c r="D56" s="130"/>
      <c r="E56" s="130"/>
      <c r="F56" s="130"/>
      <c r="G56" s="130"/>
      <c r="H56" s="130"/>
      <c r="M56" s="1">
        <v>0.94399999999999995</v>
      </c>
      <c r="N56" s="4">
        <f>388/(388+20)</f>
        <v>0.9509803921568627</v>
      </c>
      <c r="O56" s="4">
        <f t="shared" si="13"/>
        <v>0.94957606729827937</v>
      </c>
    </row>
    <row r="57" spans="1:15" ht="15.75" customHeight="1" x14ac:dyDescent="0.2">
      <c r="D57" s="130"/>
      <c r="E57" s="130"/>
      <c r="F57" s="130"/>
      <c r="G57" s="130"/>
      <c r="H57" s="130"/>
      <c r="M57" s="1">
        <v>0.91890000000000005</v>
      </c>
      <c r="N57" s="1">
        <v>1</v>
      </c>
      <c r="O57" s="4">
        <f t="shared" si="13"/>
        <v>0.98265463256052699</v>
      </c>
    </row>
    <row r="58" spans="1:15" ht="15.75" customHeight="1" x14ac:dyDescent="0.2">
      <c r="M58" s="1">
        <v>0.93979999999999997</v>
      </c>
      <c r="N58" s="4">
        <f>406/(406+14)</f>
        <v>0.96666666666666667</v>
      </c>
      <c r="O58" s="4">
        <f t="shared" si="13"/>
        <v>0.96117114321182706</v>
      </c>
    </row>
    <row r="59" spans="1:15" ht="15.75" customHeight="1" x14ac:dyDescent="0.2">
      <c r="M59" s="1">
        <v>0.94289999999999996</v>
      </c>
      <c r="N59" s="4">
        <f>396/(396+12)</f>
        <v>0.97058823529411764</v>
      </c>
      <c r="O59" s="4">
        <f t="shared" si="13"/>
        <v>0.96492125749839996</v>
      </c>
    </row>
    <row r="60" spans="1:15" ht="15.75" customHeight="1" x14ac:dyDescent="0.2">
      <c r="M60" s="1">
        <v>0.94969999999999999</v>
      </c>
      <c r="N60" s="4">
        <f>415/(415+10)</f>
        <v>0.97647058823529409</v>
      </c>
      <c r="O60" s="4">
        <f t="shared" si="13"/>
        <v>0.97099640796456244</v>
      </c>
    </row>
    <row r="61" spans="1:15" ht="15.75" customHeight="1" x14ac:dyDescent="0.2">
      <c r="M61" s="1">
        <v>0.9587</v>
      </c>
      <c r="N61" s="4">
        <f>395/(395+13)</f>
        <v>0.96813725490196079</v>
      </c>
      <c r="O61" s="4">
        <f t="shared" si="13"/>
        <v>0.96623496936923403</v>
      </c>
    </row>
    <row r="62" spans="1:15" ht="15.75" customHeight="1" x14ac:dyDescent="0.2">
      <c r="M62" s="1">
        <v>0.91890000000000005</v>
      </c>
      <c r="N62" s="1">
        <v>1</v>
      </c>
      <c r="O62" s="4">
        <f t="shared" si="13"/>
        <v>0.98265463256052699</v>
      </c>
    </row>
    <row r="63" spans="1:15" ht="15.75" customHeight="1" x14ac:dyDescent="0.2">
      <c r="M63" s="1">
        <v>0.91759999999999997</v>
      </c>
      <c r="N63" s="4">
        <f>323/(323+4)</f>
        <v>0.98776758409785936</v>
      </c>
      <c r="O63" s="4">
        <f t="shared" si="13"/>
        <v>0.97288850047215736</v>
      </c>
    </row>
    <row r="64" spans="1:15" ht="15.75" customHeight="1" x14ac:dyDescent="0.2">
      <c r="M64" s="1">
        <v>0.92169999999999996</v>
      </c>
      <c r="N64" s="4">
        <f>306/(306+6)</f>
        <v>0.98076923076923073</v>
      </c>
      <c r="O64" s="4">
        <f t="shared" si="13"/>
        <v>0.96835735615968754</v>
      </c>
    </row>
    <row r="65" spans="13:15" ht="15.75" customHeight="1" x14ac:dyDescent="0.2">
      <c r="M65" s="1">
        <v>0.91959999999999997</v>
      </c>
      <c r="N65" s="4">
        <f>309/(309+3)</f>
        <v>0.99038461538461542</v>
      </c>
      <c r="O65" s="4">
        <f t="shared" si="13"/>
        <v>0.97536914565147914</v>
      </c>
    </row>
    <row r="66" spans="13:15" ht="15.75" customHeight="1" x14ac:dyDescent="0.2">
      <c r="M66" s="1">
        <v>0.92330000000000001</v>
      </c>
      <c r="N66" s="4">
        <f>325/(325+5)</f>
        <v>0.98484848484848486</v>
      </c>
      <c r="O66" s="4">
        <f t="shared" si="13"/>
        <v>0.97189095945214132</v>
      </c>
    </row>
    <row r="67" spans="13:15" ht="15.75" customHeight="1" x14ac:dyDescent="0.2">
      <c r="M67" s="1">
        <v>0.94079999999999997</v>
      </c>
      <c r="N67" s="4">
        <f>302/(302+10)</f>
        <v>0.96794871794871795</v>
      </c>
      <c r="O67" s="4">
        <f t="shared" si="13"/>
        <v>0.96239434451870531</v>
      </c>
    </row>
    <row r="68" spans="13:15" ht="15.75" customHeight="1" x14ac:dyDescent="0.2">
      <c r="M68" s="1">
        <v>0.93979999999999997</v>
      </c>
      <c r="N68" s="4">
        <f>328/(328+8)</f>
        <v>0.97619047619047616</v>
      </c>
      <c r="O68" s="4">
        <f t="shared" si="13"/>
        <v>0.96868865845025098</v>
      </c>
    </row>
    <row r="69" spans="13:15" ht="15.75" customHeight="1" x14ac:dyDescent="0.2">
      <c r="M69" s="1">
        <v>0.92769999999999997</v>
      </c>
      <c r="N69" s="4">
        <f>308/(308+4)</f>
        <v>0.98717948717948723</v>
      </c>
      <c r="O69" s="4">
        <f t="shared" si="13"/>
        <v>0.97468115043455672</v>
      </c>
    </row>
    <row r="70" spans="13:15" ht="15.75" customHeight="1" x14ac:dyDescent="0.2">
      <c r="M70" s="1">
        <v>0.91449999999999998</v>
      </c>
      <c r="N70" s="4">
        <f>310/(310+2)</f>
        <v>0.99358974358974361</v>
      </c>
      <c r="O70" s="4">
        <f t="shared" si="13"/>
        <v>0.97669600136705381</v>
      </c>
    </row>
    <row r="71" spans="13:15" ht="15.75" customHeight="1" x14ac:dyDescent="0.2">
      <c r="M71" s="1">
        <v>0.91320000000000001</v>
      </c>
      <c r="N71" s="4">
        <f>368/(368+15)</f>
        <v>0.96083550913838123</v>
      </c>
      <c r="O71" s="4">
        <f t="shared" si="13"/>
        <v>0.95091494029730461</v>
      </c>
    </row>
    <row r="72" spans="13:15" ht="15.75" customHeight="1" x14ac:dyDescent="0.2">
      <c r="M72" s="1">
        <v>0.8982</v>
      </c>
      <c r="N72" s="4">
        <f>344/(344+12)</f>
        <v>0.9662921348314607</v>
      </c>
      <c r="O72" s="4">
        <f t="shared" si="13"/>
        <v>0.95186011802073756</v>
      </c>
    </row>
    <row r="73" spans="13:15" ht="15.75" customHeight="1" x14ac:dyDescent="0.2">
      <c r="M73" s="1">
        <v>0.88570000000000004</v>
      </c>
      <c r="N73" s="1">
        <v>1</v>
      </c>
      <c r="O73" s="4">
        <f t="shared" si="13"/>
        <v>0.97483930615479453</v>
      </c>
    </row>
    <row r="74" spans="13:15" ht="15.75" customHeight="1" x14ac:dyDescent="0.2">
      <c r="M74" s="1">
        <v>0.90890000000000004</v>
      </c>
      <c r="N74" s="4">
        <f>359/(359+17)</f>
        <v>0.95478723404255317</v>
      </c>
      <c r="O74" s="4">
        <f t="shared" si="13"/>
        <v>0.94524282241983948</v>
      </c>
    </row>
    <row r="75" spans="13:15" ht="15.75" customHeight="1" x14ac:dyDescent="0.2">
      <c r="M75" s="1">
        <v>0.90790000000000004</v>
      </c>
      <c r="N75" s="4">
        <f>335/(335+21)</f>
        <v>0.9410112359550562</v>
      </c>
      <c r="O75" s="4">
        <f t="shared" si="13"/>
        <v>0.93419717644676759</v>
      </c>
    </row>
    <row r="76" spans="13:15" ht="15.75" customHeight="1" x14ac:dyDescent="0.2">
      <c r="M76" s="1">
        <v>0.88519999999999999</v>
      </c>
      <c r="N76" s="4">
        <f>370/(370+2)</f>
        <v>0.9946236559139785</v>
      </c>
      <c r="O76" s="4">
        <f t="shared" si="13"/>
        <v>0.97062692155230124</v>
      </c>
    </row>
    <row r="77" spans="13:15" ht="15.75" customHeight="1" x14ac:dyDescent="0.2">
      <c r="M77" s="1">
        <v>0.8972</v>
      </c>
      <c r="N77" s="4">
        <f>349/(349+7)</f>
        <v>0.9803370786516854</v>
      </c>
      <c r="O77" s="4">
        <f t="shared" si="13"/>
        <v>0.96249949588494565</v>
      </c>
    </row>
    <row r="78" spans="13:15" ht="15.75" customHeight="1" x14ac:dyDescent="0.2">
      <c r="M78" s="1">
        <v>0.89449999999999996</v>
      </c>
      <c r="N78" s="1">
        <v>1</v>
      </c>
      <c r="O78" s="4">
        <f t="shared" si="13"/>
        <v>0.97695500218436016</v>
      </c>
    </row>
    <row r="79" spans="13:15" ht="15.75" customHeight="1" x14ac:dyDescent="0.2">
      <c r="M79" s="1">
        <v>0.86260000000000003</v>
      </c>
      <c r="N79" s="4">
        <f>226/246</f>
        <v>0.91869918699186992</v>
      </c>
      <c r="O79" s="4">
        <f t="shared" si="13"/>
        <v>0.90690309922307299</v>
      </c>
    </row>
    <row r="80" spans="13:15" ht="15.75" customHeight="1" x14ac:dyDescent="0.2">
      <c r="M80" s="1">
        <v>0.89100000000000001</v>
      </c>
      <c r="N80" s="4">
        <f>368/373</f>
        <v>0.98659517426273458</v>
      </c>
      <c r="O80" s="4">
        <f t="shared" si="13"/>
        <v>0.96586959134473771</v>
      </c>
    </row>
    <row r="81" spans="13:15" ht="15.75" customHeight="1" x14ac:dyDescent="0.2">
      <c r="M81" s="1">
        <v>0.89849999999999997</v>
      </c>
      <c r="N81" s="4">
        <f>354/356</f>
        <v>0.9943820224719101</v>
      </c>
      <c r="O81" s="4">
        <f t="shared" si="13"/>
        <v>0.97360272402697579</v>
      </c>
    </row>
    <row r="82" spans="13:15" ht="15.75" customHeight="1" x14ac:dyDescent="0.2">
      <c r="M82" s="1">
        <v>0.9234</v>
      </c>
      <c r="N82" s="4">
        <f>386/387</f>
        <v>0.99741602067183466</v>
      </c>
      <c r="O82" s="4">
        <f t="shared" si="13"/>
        <v>0.9816785419509898</v>
      </c>
    </row>
    <row r="83" spans="13:15" ht="15.75" customHeight="1" x14ac:dyDescent="0.2">
      <c r="M83" s="1">
        <v>0.86450000000000005</v>
      </c>
      <c r="N83" s="4">
        <f>217/(217+14)</f>
        <v>0.93939393939393945</v>
      </c>
      <c r="O83" s="4">
        <f t="shared" si="13"/>
        <v>0.92339471036564347</v>
      </c>
    </row>
    <row r="84" spans="13:15" ht="15.75" customHeight="1" x14ac:dyDescent="0.2">
      <c r="M84" s="1">
        <v>0.8982</v>
      </c>
      <c r="N84" s="4">
        <f>344/(344+12)</f>
        <v>0.9662921348314607</v>
      </c>
      <c r="O84" s="4">
        <f t="shared" si="13"/>
        <v>0.95186011802073756</v>
      </c>
    </row>
    <row r="85" spans="13:15" ht="15.75" customHeight="1" x14ac:dyDescent="0.15"/>
    <row r="86" spans="13:15" ht="15.75" customHeight="1" x14ac:dyDescent="0.15"/>
    <row r="87" spans="13:15" ht="15.75" customHeight="1" x14ac:dyDescent="0.15"/>
    <row r="88" spans="13:15" ht="15.75" customHeight="1" x14ac:dyDescent="0.15"/>
    <row r="89" spans="13:15" ht="15.75" customHeight="1" x14ac:dyDescent="0.15"/>
    <row r="90" spans="13:15" ht="15.75" customHeight="1" x14ac:dyDescent="0.15"/>
    <row r="91" spans="13:15" ht="15.75" customHeight="1" x14ac:dyDescent="0.15"/>
    <row r="92" spans="13:15" ht="15.75" customHeight="1" x14ac:dyDescent="0.15"/>
    <row r="93" spans="13:15" ht="15.75" customHeight="1" x14ac:dyDescent="0.15"/>
    <row r="94" spans="13:15" ht="15.75" customHeight="1" x14ac:dyDescent="0.15"/>
    <row r="95" spans="13:15" ht="15.75" customHeight="1" x14ac:dyDescent="0.15"/>
    <row r="96" spans="13:15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0">
    <mergeCell ref="A40:I40"/>
    <mergeCell ref="A47:I47"/>
    <mergeCell ref="G20:I20"/>
    <mergeCell ref="B20:C20"/>
    <mergeCell ref="G39:I39"/>
    <mergeCell ref="A35:I35"/>
    <mergeCell ref="A21:I21"/>
    <mergeCell ref="A28:I28"/>
    <mergeCell ref="B2:C2"/>
    <mergeCell ref="B39:C39"/>
    <mergeCell ref="D39:F39"/>
    <mergeCell ref="O4:V4"/>
    <mergeCell ref="G2:I2"/>
    <mergeCell ref="D20:F20"/>
    <mergeCell ref="A3:I3"/>
    <mergeCell ref="A10:I10"/>
    <mergeCell ref="D2:F2"/>
    <mergeCell ref="O8:P8"/>
    <mergeCell ref="O7:P7"/>
    <mergeCell ref="O6:P6"/>
    <mergeCell ref="O5:P5"/>
    <mergeCell ref="Q5:R5"/>
    <mergeCell ref="S5:T5"/>
    <mergeCell ref="U5:V5"/>
    <mergeCell ref="O9:P9"/>
    <mergeCell ref="N23:P23"/>
    <mergeCell ref="K24:S24"/>
    <mergeCell ref="K31:S31"/>
    <mergeCell ref="Q23:S23"/>
    <mergeCell ref="L23:M2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3"/>
  <sheetViews>
    <sheetView workbookViewId="0"/>
  </sheetViews>
  <sheetFormatPr baseColWidth="10" defaultColWidth="12.6640625" defaultRowHeight="15" customHeight="1" x14ac:dyDescent="0.15"/>
  <cols>
    <col min="10" max="10" width="20" customWidth="1"/>
    <col min="11" max="11" width="12.1640625" customWidth="1"/>
    <col min="12" max="12" width="13.1640625" customWidth="1"/>
  </cols>
  <sheetData>
    <row r="1" spans="1:12" x14ac:dyDescent="0.2">
      <c r="A1" s="1" t="s">
        <v>0</v>
      </c>
      <c r="K1" s="1" t="s">
        <v>1</v>
      </c>
    </row>
    <row r="2" spans="1:12" x14ac:dyDescent="0.2">
      <c r="A2" s="3"/>
      <c r="B2" s="131" t="s">
        <v>2</v>
      </c>
      <c r="C2" s="132"/>
      <c r="D2" s="131" t="s">
        <v>3</v>
      </c>
      <c r="E2" s="145"/>
      <c r="F2" s="132"/>
      <c r="G2" s="142" t="s">
        <v>4</v>
      </c>
      <c r="H2" s="134"/>
      <c r="I2" s="135"/>
      <c r="J2" s="1" t="s">
        <v>5</v>
      </c>
      <c r="L2" s="1" t="s">
        <v>6</v>
      </c>
    </row>
    <row r="3" spans="1:12" x14ac:dyDescent="0.2">
      <c r="A3" s="133" t="s">
        <v>7</v>
      </c>
      <c r="B3" s="134"/>
      <c r="C3" s="134"/>
      <c r="D3" s="134"/>
      <c r="E3" s="134"/>
      <c r="F3" s="134"/>
      <c r="G3" s="134"/>
      <c r="H3" s="134"/>
      <c r="I3" s="135"/>
    </row>
    <row r="4" spans="1:12" x14ac:dyDescent="0.2">
      <c r="B4" s="7" t="s">
        <v>9</v>
      </c>
      <c r="C4" s="8" t="s">
        <v>10</v>
      </c>
      <c r="D4" s="9" t="s">
        <v>9</v>
      </c>
      <c r="E4" s="9" t="s">
        <v>10</v>
      </c>
      <c r="F4" s="10" t="s">
        <v>11</v>
      </c>
      <c r="G4" s="3" t="s">
        <v>9</v>
      </c>
      <c r="H4" s="9" t="s">
        <v>10</v>
      </c>
      <c r="I4" s="10" t="s">
        <v>11</v>
      </c>
    </row>
    <row r="5" spans="1:12" x14ac:dyDescent="0.2">
      <c r="A5" s="11" t="s">
        <v>12</v>
      </c>
      <c r="B5" s="13">
        <v>85.83</v>
      </c>
      <c r="C5" s="19">
        <v>88.85</v>
      </c>
      <c r="D5" s="5">
        <v>82.15</v>
      </c>
      <c r="E5" s="21">
        <v>85.09</v>
      </c>
      <c r="F5" s="22">
        <v>80.39</v>
      </c>
      <c r="G5" s="23">
        <v>82.41</v>
      </c>
      <c r="H5" s="21">
        <v>83.47</v>
      </c>
      <c r="I5" s="22">
        <v>80.66</v>
      </c>
      <c r="J5" s="1" t="s">
        <v>14</v>
      </c>
    </row>
    <row r="6" spans="1:12" x14ac:dyDescent="0.2">
      <c r="A6" s="24" t="s">
        <v>16</v>
      </c>
      <c r="B6" s="25">
        <v>91.01</v>
      </c>
      <c r="C6" s="27">
        <v>92.33</v>
      </c>
      <c r="D6" s="28">
        <v>91.9</v>
      </c>
      <c r="E6" s="30">
        <v>92.46</v>
      </c>
      <c r="F6" s="32">
        <v>90.56</v>
      </c>
      <c r="G6" s="20">
        <v>92.78</v>
      </c>
      <c r="H6" s="34">
        <v>91.99</v>
      </c>
      <c r="I6" s="32">
        <v>90.5</v>
      </c>
    </row>
    <row r="7" spans="1:12" x14ac:dyDescent="0.2">
      <c r="A7" s="24" t="s">
        <v>20</v>
      </c>
      <c r="B7" s="25">
        <v>83.63</v>
      </c>
      <c r="C7" s="26">
        <v>85.67</v>
      </c>
      <c r="D7" s="28">
        <v>85.43</v>
      </c>
      <c r="E7" s="33">
        <v>85.43</v>
      </c>
      <c r="F7" s="32">
        <v>82.03</v>
      </c>
      <c r="G7" s="20">
        <v>86.33</v>
      </c>
      <c r="H7" s="29">
        <v>85.72</v>
      </c>
      <c r="I7" s="32">
        <v>84.67</v>
      </c>
      <c r="J7" s="1" t="s">
        <v>21</v>
      </c>
    </row>
    <row r="8" spans="1:12" x14ac:dyDescent="0.2">
      <c r="A8" s="24" t="s">
        <v>22</v>
      </c>
      <c r="B8" s="36">
        <v>91.37</v>
      </c>
      <c r="C8" s="37">
        <v>91.76</v>
      </c>
      <c r="D8" s="20">
        <v>92.18</v>
      </c>
      <c r="E8" s="38">
        <v>92.05</v>
      </c>
      <c r="F8" s="32">
        <v>90.73</v>
      </c>
      <c r="G8" s="34">
        <v>91.1</v>
      </c>
      <c r="H8" s="39">
        <v>90.91</v>
      </c>
      <c r="I8" s="32">
        <v>90.81</v>
      </c>
      <c r="J8" s="1" t="s">
        <v>21</v>
      </c>
    </row>
    <row r="9" spans="1:12" x14ac:dyDescent="0.2">
      <c r="A9" s="41" t="s">
        <v>29</v>
      </c>
      <c r="B9" s="43">
        <v>87.38</v>
      </c>
      <c r="C9" s="44">
        <v>87.19</v>
      </c>
      <c r="D9" s="20">
        <v>88.09</v>
      </c>
      <c r="E9" s="29">
        <v>88.19</v>
      </c>
      <c r="F9" s="46">
        <v>89.3</v>
      </c>
      <c r="G9" s="20">
        <v>88.09</v>
      </c>
      <c r="H9" s="48">
        <v>87.98</v>
      </c>
      <c r="I9" s="46">
        <v>89.3</v>
      </c>
      <c r="J9" s="1" t="s">
        <v>32</v>
      </c>
    </row>
    <row r="10" spans="1:12" x14ac:dyDescent="0.2">
      <c r="A10" s="136" t="s">
        <v>34</v>
      </c>
      <c r="B10" s="137"/>
      <c r="C10" s="137"/>
      <c r="D10" s="137"/>
      <c r="E10" s="137"/>
      <c r="F10" s="137"/>
      <c r="G10" s="137"/>
      <c r="H10" s="137"/>
      <c r="I10" s="138"/>
    </row>
    <row r="11" spans="1:12" x14ac:dyDescent="0.2">
      <c r="A11" s="49"/>
      <c r="B11" s="50" t="s">
        <v>9</v>
      </c>
      <c r="C11" s="8" t="s">
        <v>10</v>
      </c>
      <c r="D11" s="7" t="s">
        <v>9</v>
      </c>
      <c r="E11" s="50" t="s">
        <v>10</v>
      </c>
      <c r="F11" s="8" t="s">
        <v>11</v>
      </c>
      <c r="G11" s="7" t="s">
        <v>9</v>
      </c>
      <c r="H11" s="50" t="s">
        <v>10</v>
      </c>
      <c r="I11" s="8" t="s">
        <v>11</v>
      </c>
    </row>
    <row r="12" spans="1:12" x14ac:dyDescent="0.2">
      <c r="A12" s="52" t="s">
        <v>12</v>
      </c>
      <c r="B12" s="5">
        <v>87.97</v>
      </c>
      <c r="C12" s="14">
        <v>87.66</v>
      </c>
      <c r="D12" s="5">
        <v>85.52</v>
      </c>
      <c r="E12" s="17">
        <v>88.7</v>
      </c>
      <c r="F12" s="16">
        <v>83.07</v>
      </c>
      <c r="G12" s="23">
        <v>87.97</v>
      </c>
      <c r="H12" s="21"/>
      <c r="I12" s="16">
        <v>88.03</v>
      </c>
      <c r="J12" s="1" t="s">
        <v>36</v>
      </c>
    </row>
    <row r="13" spans="1:12" x14ac:dyDescent="0.2">
      <c r="A13" s="54" t="s">
        <v>16</v>
      </c>
      <c r="B13" s="28">
        <v>92.48</v>
      </c>
      <c r="C13" s="27">
        <v>92.92</v>
      </c>
      <c r="D13" s="55">
        <v>94.31</v>
      </c>
      <c r="E13" s="30">
        <v>94.02</v>
      </c>
      <c r="F13" s="26">
        <v>92.68</v>
      </c>
      <c r="G13" s="25">
        <v>91.11</v>
      </c>
      <c r="H13" s="34">
        <v>93.4</v>
      </c>
      <c r="I13" s="26">
        <v>92.41</v>
      </c>
      <c r="J13" s="1" t="s">
        <v>36</v>
      </c>
    </row>
    <row r="14" spans="1:12" x14ac:dyDescent="0.2">
      <c r="A14" s="54" t="s">
        <v>20</v>
      </c>
      <c r="B14" s="34">
        <v>84.87</v>
      </c>
      <c r="C14" s="30">
        <v>89.18</v>
      </c>
      <c r="D14" s="55">
        <v>87.31</v>
      </c>
      <c r="E14" s="1">
        <v>87.11</v>
      </c>
      <c r="F14" s="26">
        <v>80.73</v>
      </c>
      <c r="G14" s="36">
        <v>84.39</v>
      </c>
      <c r="H14" s="34">
        <v>88.13</v>
      </c>
      <c r="I14" s="26">
        <v>82.93</v>
      </c>
      <c r="J14" s="1" t="s">
        <v>21</v>
      </c>
    </row>
    <row r="15" spans="1:12" x14ac:dyDescent="0.2">
      <c r="A15" s="54" t="s">
        <v>22</v>
      </c>
      <c r="B15" s="1">
        <v>91.45</v>
      </c>
      <c r="C15" s="37">
        <v>91.89</v>
      </c>
      <c r="D15" s="55">
        <v>93.16</v>
      </c>
      <c r="E15" s="30">
        <v>93.24</v>
      </c>
      <c r="F15" s="56">
        <v>91.73</v>
      </c>
      <c r="G15" s="36">
        <v>89.52</v>
      </c>
      <c r="H15" s="31">
        <v>90.32</v>
      </c>
      <c r="I15" s="56">
        <v>91.73</v>
      </c>
      <c r="J15" s="1" t="s">
        <v>38</v>
      </c>
    </row>
    <row r="16" spans="1:12" x14ac:dyDescent="0.2">
      <c r="A16" s="57" t="s">
        <v>29</v>
      </c>
      <c r="B16" s="59">
        <v>78.87</v>
      </c>
      <c r="C16" s="60">
        <v>83.62</v>
      </c>
      <c r="D16" s="61">
        <v>92.14</v>
      </c>
      <c r="E16" s="62">
        <v>84.67</v>
      </c>
      <c r="F16" s="64">
        <v>80.5</v>
      </c>
      <c r="G16" s="65">
        <v>81.510000000000005</v>
      </c>
      <c r="H16" s="59">
        <v>83.28</v>
      </c>
      <c r="I16" s="64">
        <v>80.45</v>
      </c>
      <c r="J16" s="1" t="s">
        <v>48</v>
      </c>
    </row>
    <row r="18" spans="1:12" ht="15" customHeight="1" x14ac:dyDescent="0.15">
      <c r="A18" s="2" t="s">
        <v>0</v>
      </c>
    </row>
    <row r="19" spans="1:12" x14ac:dyDescent="0.2">
      <c r="A19" s="67"/>
      <c r="B19" s="131" t="s">
        <v>2</v>
      </c>
      <c r="C19" s="132"/>
      <c r="D19" s="131" t="s">
        <v>3</v>
      </c>
      <c r="E19" s="145"/>
      <c r="F19" s="132"/>
      <c r="G19" s="142" t="s">
        <v>4</v>
      </c>
      <c r="H19" s="134"/>
      <c r="I19" s="135"/>
      <c r="J19" s="1" t="s">
        <v>5</v>
      </c>
    </row>
    <row r="20" spans="1:12" x14ac:dyDescent="0.2">
      <c r="A20" s="133" t="s">
        <v>7</v>
      </c>
      <c r="B20" s="134"/>
      <c r="C20" s="134"/>
      <c r="D20" s="134"/>
      <c r="E20" s="134"/>
      <c r="F20" s="134"/>
      <c r="G20" s="134"/>
      <c r="H20" s="134"/>
      <c r="I20" s="135"/>
    </row>
    <row r="21" spans="1:12" ht="15" customHeight="1" x14ac:dyDescent="0.15">
      <c r="B21" s="71" t="s">
        <v>9</v>
      </c>
      <c r="C21" s="72" t="s">
        <v>10</v>
      </c>
      <c r="D21" s="73" t="s">
        <v>9</v>
      </c>
      <c r="E21" s="73" t="s">
        <v>10</v>
      </c>
      <c r="F21" s="74" t="s">
        <v>11</v>
      </c>
      <c r="G21" s="67" t="s">
        <v>9</v>
      </c>
      <c r="H21" s="73" t="s">
        <v>10</v>
      </c>
      <c r="I21" s="74" t="s">
        <v>11</v>
      </c>
    </row>
    <row r="22" spans="1:12" x14ac:dyDescent="0.2">
      <c r="A22" s="75" t="s">
        <v>12</v>
      </c>
      <c r="B22" s="13">
        <f t="shared" ref="B22:I22" si="0">ROUND(B5,0)</f>
        <v>86</v>
      </c>
      <c r="C22" s="19">
        <f t="shared" si="0"/>
        <v>89</v>
      </c>
      <c r="D22" s="5">
        <f t="shared" si="0"/>
        <v>82</v>
      </c>
      <c r="E22" s="21">
        <f t="shared" si="0"/>
        <v>85</v>
      </c>
      <c r="F22" s="22">
        <f t="shared" si="0"/>
        <v>80</v>
      </c>
      <c r="G22" s="23">
        <f t="shared" si="0"/>
        <v>82</v>
      </c>
      <c r="H22" s="21">
        <f t="shared" si="0"/>
        <v>83</v>
      </c>
      <c r="I22" s="22">
        <f t="shared" si="0"/>
        <v>81</v>
      </c>
      <c r="J22" s="2" t="s">
        <v>52</v>
      </c>
      <c r="K22" s="2">
        <v>85</v>
      </c>
      <c r="L22" s="1">
        <v>83</v>
      </c>
    </row>
    <row r="23" spans="1:12" x14ac:dyDescent="0.2">
      <c r="A23" s="77" t="s">
        <v>16</v>
      </c>
      <c r="B23" s="25">
        <f t="shared" ref="B23:I23" si="1">ROUND(B6,0)</f>
        <v>91</v>
      </c>
      <c r="C23" s="27">
        <f t="shared" si="1"/>
        <v>92</v>
      </c>
      <c r="D23" s="28">
        <f t="shared" si="1"/>
        <v>92</v>
      </c>
      <c r="E23" s="30">
        <f t="shared" si="1"/>
        <v>92</v>
      </c>
      <c r="F23" s="31">
        <f t="shared" si="1"/>
        <v>91</v>
      </c>
      <c r="G23" s="20">
        <f t="shared" si="1"/>
        <v>93</v>
      </c>
      <c r="H23" s="34">
        <f t="shared" si="1"/>
        <v>92</v>
      </c>
      <c r="I23" s="31">
        <f t="shared" si="1"/>
        <v>91</v>
      </c>
      <c r="J23" s="1" t="s">
        <v>52</v>
      </c>
      <c r="K23" s="2">
        <v>92</v>
      </c>
      <c r="L23" s="1">
        <v>92</v>
      </c>
    </row>
    <row r="24" spans="1:12" x14ac:dyDescent="0.2">
      <c r="A24" s="77" t="s">
        <v>20</v>
      </c>
      <c r="B24" s="25">
        <f t="shared" ref="B24:I24" si="2">ROUND(B7,0)</f>
        <v>84</v>
      </c>
      <c r="C24" s="27">
        <f t="shared" si="2"/>
        <v>86</v>
      </c>
      <c r="D24" s="28">
        <f t="shared" si="2"/>
        <v>85</v>
      </c>
      <c r="E24" s="34">
        <f t="shared" si="2"/>
        <v>85</v>
      </c>
      <c r="F24" s="31">
        <f t="shared" si="2"/>
        <v>82</v>
      </c>
      <c r="G24" s="20">
        <f t="shared" si="2"/>
        <v>86</v>
      </c>
      <c r="H24" s="30">
        <f t="shared" si="2"/>
        <v>86</v>
      </c>
      <c r="I24" s="31">
        <f t="shared" si="2"/>
        <v>85</v>
      </c>
      <c r="J24" s="1" t="s">
        <v>21</v>
      </c>
      <c r="K24" s="2">
        <v>85</v>
      </c>
      <c r="L24" s="1">
        <v>83</v>
      </c>
    </row>
    <row r="25" spans="1:12" x14ac:dyDescent="0.2">
      <c r="A25" s="77" t="s">
        <v>22</v>
      </c>
      <c r="B25" s="36">
        <f t="shared" ref="B25:I25" si="3">ROUND(B8,0)</f>
        <v>91</v>
      </c>
      <c r="C25" s="37">
        <f t="shared" si="3"/>
        <v>92</v>
      </c>
      <c r="D25" s="20">
        <f t="shared" si="3"/>
        <v>92</v>
      </c>
      <c r="E25" s="38">
        <f t="shared" si="3"/>
        <v>92</v>
      </c>
      <c r="F25" s="31">
        <f t="shared" si="3"/>
        <v>91</v>
      </c>
      <c r="G25" s="34">
        <f t="shared" si="3"/>
        <v>91</v>
      </c>
      <c r="H25" s="39">
        <f t="shared" si="3"/>
        <v>91</v>
      </c>
      <c r="I25" s="31">
        <f t="shared" si="3"/>
        <v>91</v>
      </c>
      <c r="J25" s="1" t="s">
        <v>21</v>
      </c>
      <c r="K25" s="2">
        <v>92</v>
      </c>
      <c r="L25" s="1">
        <v>91</v>
      </c>
    </row>
    <row r="26" spans="1:12" x14ac:dyDescent="0.2">
      <c r="A26" s="83" t="s">
        <v>29</v>
      </c>
      <c r="B26" s="43">
        <f t="shared" ref="B26:I26" si="4">ROUND(B9,0)</f>
        <v>87</v>
      </c>
      <c r="C26" s="60">
        <f t="shared" si="4"/>
        <v>87</v>
      </c>
      <c r="D26" s="20">
        <f t="shared" si="4"/>
        <v>88</v>
      </c>
      <c r="E26" s="30">
        <f t="shared" si="4"/>
        <v>88</v>
      </c>
      <c r="F26" s="51">
        <f t="shared" si="4"/>
        <v>89</v>
      </c>
      <c r="G26" s="20">
        <f t="shared" si="4"/>
        <v>88</v>
      </c>
      <c r="H26" s="85">
        <f t="shared" si="4"/>
        <v>88</v>
      </c>
      <c r="I26" s="51">
        <f t="shared" si="4"/>
        <v>89</v>
      </c>
      <c r="J26" s="1" t="s">
        <v>32</v>
      </c>
      <c r="K26" s="2">
        <v>88</v>
      </c>
      <c r="L26" s="1">
        <v>90</v>
      </c>
    </row>
    <row r="27" spans="1:12" x14ac:dyDescent="0.2">
      <c r="A27" s="136" t="s">
        <v>34</v>
      </c>
      <c r="B27" s="137"/>
      <c r="C27" s="137"/>
      <c r="D27" s="137"/>
      <c r="E27" s="137"/>
      <c r="F27" s="137"/>
      <c r="G27" s="137"/>
      <c r="H27" s="137"/>
      <c r="I27" s="138"/>
    </row>
    <row r="28" spans="1:12" ht="15" customHeight="1" x14ac:dyDescent="0.15">
      <c r="A28" s="86"/>
      <c r="B28" s="87"/>
      <c r="C28" s="72"/>
      <c r="D28" s="71"/>
      <c r="E28" s="87"/>
      <c r="F28" s="72"/>
      <c r="G28" s="71"/>
      <c r="H28" s="87"/>
      <c r="I28" s="72"/>
    </row>
    <row r="29" spans="1:12" x14ac:dyDescent="0.2">
      <c r="A29" s="88" t="s">
        <v>12</v>
      </c>
      <c r="B29" s="5">
        <f t="shared" ref="B29:G29" si="5">ROUND(B12,0)</f>
        <v>88</v>
      </c>
      <c r="C29" s="21">
        <f t="shared" si="5"/>
        <v>88</v>
      </c>
      <c r="D29" s="5">
        <f t="shared" si="5"/>
        <v>86</v>
      </c>
      <c r="E29" s="89">
        <f t="shared" si="5"/>
        <v>89</v>
      </c>
      <c r="F29" s="22">
        <f t="shared" si="5"/>
        <v>83</v>
      </c>
      <c r="G29" s="23">
        <f t="shared" si="5"/>
        <v>88</v>
      </c>
      <c r="H29" s="14"/>
      <c r="I29" s="22">
        <f>ROUND(I12,0)</f>
        <v>88</v>
      </c>
      <c r="J29" s="2" t="s">
        <v>53</v>
      </c>
      <c r="K29" s="2">
        <v>89</v>
      </c>
      <c r="L29" s="1">
        <v>87</v>
      </c>
    </row>
    <row r="30" spans="1:12" x14ac:dyDescent="0.2">
      <c r="A30" s="92" t="s">
        <v>16</v>
      </c>
      <c r="B30" s="28">
        <f t="shared" ref="B30:I30" si="6">ROUND(B13,0)</f>
        <v>92</v>
      </c>
      <c r="C30" s="27">
        <f t="shared" si="6"/>
        <v>93</v>
      </c>
      <c r="D30" s="55">
        <f t="shared" si="6"/>
        <v>94</v>
      </c>
      <c r="E30" s="30">
        <f t="shared" si="6"/>
        <v>94</v>
      </c>
      <c r="F30" s="27">
        <f t="shared" si="6"/>
        <v>93</v>
      </c>
      <c r="G30" s="25">
        <f t="shared" si="6"/>
        <v>91</v>
      </c>
      <c r="H30" s="34">
        <f t="shared" si="6"/>
        <v>93</v>
      </c>
      <c r="I30" s="27">
        <f t="shared" si="6"/>
        <v>92</v>
      </c>
      <c r="J30" s="1" t="s">
        <v>36</v>
      </c>
      <c r="K30" s="2">
        <v>94</v>
      </c>
      <c r="L30" s="1">
        <v>94</v>
      </c>
    </row>
    <row r="31" spans="1:12" x14ac:dyDescent="0.2">
      <c r="A31" s="92" t="s">
        <v>20</v>
      </c>
      <c r="B31" s="34">
        <f t="shared" ref="B31:I31" si="7">ROUND(B14,0)</f>
        <v>85</v>
      </c>
      <c r="C31" s="30">
        <f t="shared" si="7"/>
        <v>89</v>
      </c>
      <c r="D31" s="55">
        <f t="shared" si="7"/>
        <v>87</v>
      </c>
      <c r="E31" s="1">
        <f t="shared" si="7"/>
        <v>87</v>
      </c>
      <c r="F31" s="27">
        <f t="shared" si="7"/>
        <v>81</v>
      </c>
      <c r="G31" s="36">
        <f t="shared" si="7"/>
        <v>84</v>
      </c>
      <c r="H31" s="34">
        <f t="shared" si="7"/>
        <v>88</v>
      </c>
      <c r="I31" s="27">
        <f t="shared" si="7"/>
        <v>83</v>
      </c>
      <c r="J31" s="1" t="s">
        <v>21</v>
      </c>
      <c r="K31" s="2">
        <v>87</v>
      </c>
      <c r="L31" s="1">
        <v>78</v>
      </c>
    </row>
    <row r="32" spans="1:12" x14ac:dyDescent="0.2">
      <c r="A32" s="92" t="s">
        <v>22</v>
      </c>
      <c r="B32" s="1">
        <f t="shared" ref="B32:I32" si="8">ROUND(B15,0)</f>
        <v>91</v>
      </c>
      <c r="C32" s="37">
        <f t="shared" si="8"/>
        <v>92</v>
      </c>
      <c r="D32" s="55">
        <f t="shared" si="8"/>
        <v>93</v>
      </c>
      <c r="E32" s="30">
        <f t="shared" si="8"/>
        <v>93</v>
      </c>
      <c r="F32" s="63">
        <f t="shared" si="8"/>
        <v>92</v>
      </c>
      <c r="G32" s="36">
        <f t="shared" si="8"/>
        <v>90</v>
      </c>
      <c r="H32" s="31">
        <f t="shared" si="8"/>
        <v>90</v>
      </c>
      <c r="I32" s="63">
        <f t="shared" si="8"/>
        <v>92</v>
      </c>
      <c r="J32" s="2" t="s">
        <v>52</v>
      </c>
      <c r="K32" s="2">
        <v>93</v>
      </c>
      <c r="L32" s="1">
        <v>92</v>
      </c>
    </row>
    <row r="33" spans="1:12" x14ac:dyDescent="0.2">
      <c r="A33" s="99" t="s">
        <v>29</v>
      </c>
      <c r="B33" s="59">
        <f t="shared" ref="B33:I33" si="9">ROUND(B16,0)</f>
        <v>79</v>
      </c>
      <c r="C33" s="60">
        <f t="shared" si="9"/>
        <v>84</v>
      </c>
      <c r="D33" s="61">
        <f t="shared" si="9"/>
        <v>92</v>
      </c>
      <c r="E33" s="62">
        <f t="shared" si="9"/>
        <v>85</v>
      </c>
      <c r="F33" s="69">
        <f t="shared" si="9"/>
        <v>81</v>
      </c>
      <c r="G33" s="65">
        <f t="shared" si="9"/>
        <v>82</v>
      </c>
      <c r="H33" s="59">
        <f t="shared" si="9"/>
        <v>83</v>
      </c>
      <c r="I33" s="69">
        <f t="shared" si="9"/>
        <v>80</v>
      </c>
      <c r="J33" s="2" t="s">
        <v>36</v>
      </c>
      <c r="K33" s="2" t="s">
        <v>56</v>
      </c>
      <c r="L33" s="1">
        <v>85</v>
      </c>
    </row>
  </sheetData>
  <mergeCells count="10">
    <mergeCell ref="A20:I20"/>
    <mergeCell ref="A27:I27"/>
    <mergeCell ref="G2:I2"/>
    <mergeCell ref="B2:C2"/>
    <mergeCell ref="A3:I3"/>
    <mergeCell ref="A10:I10"/>
    <mergeCell ref="D2:F2"/>
    <mergeCell ref="G19:I19"/>
    <mergeCell ref="B19:C19"/>
    <mergeCell ref="D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1"/>
  <sheetViews>
    <sheetView workbookViewId="0"/>
  </sheetViews>
  <sheetFormatPr baseColWidth="10" defaultColWidth="12.6640625" defaultRowHeight="15" customHeight="1" x14ac:dyDescent="0.15"/>
  <sheetData>
    <row r="1" spans="1:9" x14ac:dyDescent="0.2">
      <c r="A1" s="2">
        <v>92</v>
      </c>
      <c r="B1" s="2">
        <v>21</v>
      </c>
      <c r="C1" s="2">
        <v>27</v>
      </c>
      <c r="D1" s="2">
        <v>288</v>
      </c>
      <c r="E1" s="4">
        <f t="shared" ref="E1:E8" si="0">SUM(A1:D1)</f>
        <v>428</v>
      </c>
    </row>
    <row r="2" spans="1:9" x14ac:dyDescent="0.2">
      <c r="A2" s="2">
        <v>83</v>
      </c>
      <c r="B2" s="2">
        <v>16</v>
      </c>
      <c r="C2" s="2">
        <v>36</v>
      </c>
      <c r="D2" s="2">
        <v>293</v>
      </c>
      <c r="E2" s="4">
        <f t="shared" si="0"/>
        <v>428</v>
      </c>
      <c r="G2" s="5">
        <v>0.91180000000000005</v>
      </c>
      <c r="H2" s="2">
        <v>0.93369999999999997</v>
      </c>
      <c r="I2" s="4">
        <f>(5*G2*H2)/(4*G2+H2)</f>
        <v>0.92923624178654862</v>
      </c>
    </row>
    <row r="3" spans="1:9" x14ac:dyDescent="0.2">
      <c r="A3" s="2">
        <v>83</v>
      </c>
      <c r="B3" s="2">
        <v>23</v>
      </c>
      <c r="C3" s="2">
        <v>36</v>
      </c>
      <c r="D3" s="2">
        <v>285</v>
      </c>
      <c r="E3" s="4">
        <f t="shared" si="0"/>
        <v>427</v>
      </c>
    </row>
    <row r="4" spans="1:9" x14ac:dyDescent="0.2">
      <c r="A4" s="2">
        <v>71</v>
      </c>
      <c r="B4" s="2">
        <v>14</v>
      </c>
      <c r="C4" s="2">
        <v>48</v>
      </c>
      <c r="D4" s="2">
        <v>294</v>
      </c>
      <c r="E4" s="4">
        <f t="shared" si="0"/>
        <v>427</v>
      </c>
    </row>
    <row r="5" spans="1:9" x14ac:dyDescent="0.2">
      <c r="A5" s="2">
        <v>92</v>
      </c>
      <c r="B5" s="2">
        <v>25</v>
      </c>
      <c r="C5" s="2">
        <v>27</v>
      </c>
      <c r="D5" s="2">
        <v>283</v>
      </c>
      <c r="E5" s="4">
        <f t="shared" si="0"/>
        <v>427</v>
      </c>
    </row>
    <row r="6" spans="1:9" x14ac:dyDescent="0.2">
      <c r="A6" s="2">
        <v>91</v>
      </c>
      <c r="B6" s="2">
        <v>21</v>
      </c>
      <c r="C6" s="2">
        <v>28</v>
      </c>
      <c r="D6" s="2">
        <v>287</v>
      </c>
      <c r="E6" s="4">
        <f t="shared" si="0"/>
        <v>427</v>
      </c>
    </row>
    <row r="7" spans="1:9" x14ac:dyDescent="0.2">
      <c r="A7" s="2">
        <v>90</v>
      </c>
      <c r="B7" s="2">
        <v>21</v>
      </c>
      <c r="C7" s="2">
        <v>28</v>
      </c>
      <c r="D7" s="2">
        <v>287</v>
      </c>
      <c r="E7" s="4">
        <f t="shared" si="0"/>
        <v>426</v>
      </c>
    </row>
    <row r="8" spans="1:9" x14ac:dyDescent="0.2">
      <c r="A8" s="4">
        <f t="shared" ref="A8:D8" si="1">SUM(A1:A7)/7</f>
        <v>86</v>
      </c>
      <c r="B8" s="4">
        <f t="shared" si="1"/>
        <v>20.142857142857142</v>
      </c>
      <c r="C8" s="4">
        <f t="shared" si="1"/>
        <v>32.857142857142854</v>
      </c>
      <c r="D8" s="4">
        <f t="shared" si="1"/>
        <v>288.14285714285717</v>
      </c>
      <c r="E8" s="4">
        <f t="shared" si="0"/>
        <v>427.14285714285717</v>
      </c>
    </row>
    <row r="11" spans="1:9" x14ac:dyDescent="0.2">
      <c r="A11" s="1" t="s">
        <v>0</v>
      </c>
    </row>
    <row r="12" spans="1:9" x14ac:dyDescent="0.2">
      <c r="A12" s="3"/>
      <c r="B12" s="131" t="s">
        <v>2</v>
      </c>
      <c r="C12" s="132"/>
      <c r="D12" s="131" t="s">
        <v>3</v>
      </c>
      <c r="E12" s="145"/>
      <c r="F12" s="132"/>
      <c r="G12" s="142" t="s">
        <v>4</v>
      </c>
      <c r="H12" s="134"/>
      <c r="I12" s="135"/>
    </row>
    <row r="13" spans="1:9" x14ac:dyDescent="0.2">
      <c r="A13" s="133" t="s">
        <v>7</v>
      </c>
      <c r="B13" s="134"/>
      <c r="C13" s="134"/>
      <c r="D13" s="134"/>
      <c r="E13" s="134"/>
      <c r="F13" s="134"/>
      <c r="G13" s="134"/>
      <c r="H13" s="134"/>
      <c r="I13" s="135"/>
    </row>
    <row r="14" spans="1:9" x14ac:dyDescent="0.2">
      <c r="B14" s="7" t="s">
        <v>9</v>
      </c>
      <c r="C14" s="8" t="s">
        <v>10</v>
      </c>
      <c r="D14" s="9" t="s">
        <v>9</v>
      </c>
      <c r="E14" s="9" t="s">
        <v>10</v>
      </c>
      <c r="F14" s="10" t="s">
        <v>11</v>
      </c>
      <c r="G14" s="3" t="s">
        <v>9</v>
      </c>
      <c r="H14" s="9" t="s">
        <v>10</v>
      </c>
      <c r="I14" s="10" t="s">
        <v>11</v>
      </c>
    </row>
    <row r="15" spans="1:9" x14ac:dyDescent="0.2">
      <c r="A15" s="11" t="s">
        <v>12</v>
      </c>
      <c r="B15" s="5">
        <v>85.83</v>
      </c>
      <c r="C15" s="12">
        <v>88.85</v>
      </c>
      <c r="D15" s="5">
        <v>82.15</v>
      </c>
      <c r="E15" s="14">
        <v>85.09</v>
      </c>
      <c r="F15" s="16">
        <v>80.39</v>
      </c>
      <c r="G15" s="18">
        <v>82.41</v>
      </c>
      <c r="H15" s="14">
        <v>83.47</v>
      </c>
      <c r="I15" s="16">
        <v>80.66</v>
      </c>
    </row>
    <row r="16" spans="1:9" x14ac:dyDescent="0.2">
      <c r="B16" s="4">
        <v>0.8786551605553885</v>
      </c>
      <c r="C16" s="1">
        <v>0.92097068849999997</v>
      </c>
      <c r="D16" s="1">
        <v>0.86133366200000006</v>
      </c>
      <c r="E16" s="1">
        <v>0.87556320659999998</v>
      </c>
      <c r="F16" s="1">
        <v>0.9248474471</v>
      </c>
      <c r="G16" s="1">
        <v>0.86847970100000005</v>
      </c>
      <c r="H16" s="1">
        <v>0.8748249186</v>
      </c>
      <c r="I16" s="1">
        <v>0.9277563432</v>
      </c>
    </row>
    <row r="18" spans="2:9" x14ac:dyDescent="0.2">
      <c r="B18" s="1">
        <v>0.65049999999999997</v>
      </c>
      <c r="C18" s="1">
        <v>0.66220000000000001</v>
      </c>
      <c r="D18" s="1">
        <v>0.55959999999999999</v>
      </c>
      <c r="E18" s="1">
        <v>0.64380000000000004</v>
      </c>
      <c r="F18" s="1">
        <v>0.43230000000000002</v>
      </c>
      <c r="G18" s="1">
        <v>0.56020000000000003</v>
      </c>
      <c r="H18" s="5">
        <v>0.58989999999999998</v>
      </c>
      <c r="I18" s="1">
        <v>0.44130000000000003</v>
      </c>
    </row>
    <row r="19" spans="2:9" x14ac:dyDescent="0.2">
      <c r="C19" s="5">
        <v>87.66</v>
      </c>
      <c r="E19" s="1">
        <v>88.7</v>
      </c>
    </row>
    <row r="20" spans="2:9" x14ac:dyDescent="0.2">
      <c r="C20" s="1">
        <v>0.69569999999999999</v>
      </c>
      <c r="E20" s="1">
        <v>0.7137</v>
      </c>
    </row>
    <row r="21" spans="2:9" x14ac:dyDescent="0.2">
      <c r="C21" s="1">
        <v>0.91082002920000005</v>
      </c>
      <c r="E21" s="1">
        <v>0.92923624179999997</v>
      </c>
    </row>
  </sheetData>
  <mergeCells count="4">
    <mergeCell ref="D12:F12"/>
    <mergeCell ref="B12:C12"/>
    <mergeCell ref="G12:I12"/>
    <mergeCell ref="A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0B69-AFD4-BF4D-9128-7A96415754A2}">
  <dimension ref="A1:M41"/>
  <sheetViews>
    <sheetView tabSelected="1" topLeftCell="B14" workbookViewId="0">
      <selection activeCell="K21" sqref="K21:K29"/>
    </sheetView>
  </sheetViews>
  <sheetFormatPr baseColWidth="10" defaultRowHeight="14" x14ac:dyDescent="0.15"/>
  <cols>
    <col min="9" max="9" width="13.1640625" bestFit="1" customWidth="1"/>
    <col min="11" max="11" width="16.6640625" bestFit="1" customWidth="1"/>
  </cols>
  <sheetData>
    <row r="1" spans="1:13" ht="16" thickBot="1" x14ac:dyDescent="0.25">
      <c r="A1" s="146" t="s">
        <v>0</v>
      </c>
      <c r="B1" s="147"/>
      <c r="C1" s="147"/>
      <c r="D1" s="147"/>
      <c r="E1" s="147"/>
      <c r="F1" s="147"/>
      <c r="G1" s="147"/>
      <c r="H1" s="147"/>
      <c r="I1" s="148"/>
      <c r="J1" s="188" t="s">
        <v>61</v>
      </c>
    </row>
    <row r="2" spans="1:13" ht="16" thickBot="1" x14ac:dyDescent="0.25">
      <c r="A2" s="149"/>
      <c r="B2" s="131" t="s">
        <v>2</v>
      </c>
      <c r="C2" s="132"/>
      <c r="D2" s="131" t="s">
        <v>3</v>
      </c>
      <c r="E2" s="145"/>
      <c r="F2" s="132"/>
      <c r="G2" s="142" t="s">
        <v>4</v>
      </c>
      <c r="H2" s="134"/>
      <c r="I2" s="150"/>
      <c r="J2" s="188"/>
    </row>
    <row r="3" spans="1:13" ht="16" thickBot="1" x14ac:dyDescent="0.25">
      <c r="A3" s="151" t="s">
        <v>7</v>
      </c>
      <c r="B3" s="134"/>
      <c r="C3" s="134"/>
      <c r="D3" s="134"/>
      <c r="E3" s="134"/>
      <c r="F3" s="134"/>
      <c r="G3" s="134"/>
      <c r="H3" s="134"/>
      <c r="I3" s="150"/>
      <c r="J3" s="188"/>
    </row>
    <row r="4" spans="1:13" ht="17" thickTop="1" thickBot="1" x14ac:dyDescent="0.25">
      <c r="A4" s="152"/>
      <c r="B4" s="7" t="s">
        <v>9</v>
      </c>
      <c r="C4" s="8" t="s">
        <v>10</v>
      </c>
      <c r="D4" s="9" t="s">
        <v>9</v>
      </c>
      <c r="E4" s="9" t="s">
        <v>10</v>
      </c>
      <c r="F4" s="10" t="s">
        <v>11</v>
      </c>
      <c r="G4" s="3" t="s">
        <v>9</v>
      </c>
      <c r="H4" s="9" t="s">
        <v>10</v>
      </c>
      <c r="I4" s="153" t="s">
        <v>11</v>
      </c>
      <c r="J4" s="188"/>
    </row>
    <row r="5" spans="1:13" ht="15" x14ac:dyDescent="0.2">
      <c r="A5" s="154" t="s">
        <v>12</v>
      </c>
      <c r="B5" s="155">
        <v>85.83</v>
      </c>
      <c r="C5" s="15">
        <v>84.89</v>
      </c>
      <c r="D5" s="156">
        <v>82.15</v>
      </c>
      <c r="E5" s="17">
        <v>85.09</v>
      </c>
      <c r="F5" s="16">
        <v>80.39</v>
      </c>
      <c r="G5" s="18">
        <v>82.41</v>
      </c>
      <c r="H5" s="14">
        <v>83.47</v>
      </c>
      <c r="I5" s="157">
        <v>80.66</v>
      </c>
      <c r="J5" s="188"/>
    </row>
    <row r="6" spans="1:13" ht="15" thickBot="1" x14ac:dyDescent="0.2">
      <c r="A6" s="152"/>
      <c r="B6" s="158"/>
      <c r="C6" s="158"/>
      <c r="D6" s="158"/>
      <c r="E6" s="158"/>
      <c r="F6" s="158"/>
      <c r="G6" s="158"/>
      <c r="H6" s="158"/>
      <c r="I6" s="159"/>
      <c r="J6" s="188"/>
    </row>
    <row r="7" spans="1:13" ht="16" thickBot="1" x14ac:dyDescent="0.25">
      <c r="A7" s="160" t="s">
        <v>34</v>
      </c>
      <c r="B7" s="137"/>
      <c r="C7" s="137"/>
      <c r="D7" s="137"/>
      <c r="E7" s="137"/>
      <c r="F7" s="137"/>
      <c r="G7" s="137"/>
      <c r="H7" s="137"/>
      <c r="I7" s="161"/>
      <c r="J7" s="188"/>
      <c r="M7" s="190"/>
    </row>
    <row r="8" spans="1:13" ht="17" thickTop="1" thickBot="1" x14ac:dyDescent="0.25">
      <c r="A8" s="162"/>
      <c r="B8" s="50" t="s">
        <v>9</v>
      </c>
      <c r="C8" s="8" t="s">
        <v>10</v>
      </c>
      <c r="D8" s="7" t="s">
        <v>9</v>
      </c>
      <c r="E8" s="50" t="s">
        <v>10</v>
      </c>
      <c r="F8" s="8" t="s">
        <v>11</v>
      </c>
      <c r="G8" s="7" t="s">
        <v>9</v>
      </c>
      <c r="H8" s="50" t="s">
        <v>10</v>
      </c>
      <c r="I8" s="163" t="s">
        <v>11</v>
      </c>
      <c r="J8" s="188"/>
      <c r="L8" t="s">
        <v>63</v>
      </c>
      <c r="M8" t="s">
        <v>64</v>
      </c>
    </row>
    <row r="9" spans="1:13" ht="16" thickBot="1" x14ac:dyDescent="0.25">
      <c r="A9" s="164" t="s">
        <v>12</v>
      </c>
      <c r="B9" s="165">
        <v>87.97</v>
      </c>
      <c r="C9" s="166" t="s">
        <v>39</v>
      </c>
      <c r="D9" s="165">
        <v>85.52</v>
      </c>
      <c r="E9" s="167">
        <v>88.7</v>
      </c>
      <c r="F9" s="168" t="s">
        <v>40</v>
      </c>
      <c r="G9" s="169">
        <v>87.97</v>
      </c>
      <c r="H9" s="166">
        <v>87.59</v>
      </c>
      <c r="I9" s="170" t="s">
        <v>41</v>
      </c>
      <c r="J9" s="188"/>
      <c r="K9" t="s">
        <v>66</v>
      </c>
      <c r="L9">
        <v>85.83</v>
      </c>
      <c r="M9">
        <v>87.97</v>
      </c>
    </row>
    <row r="10" spans="1:13" x14ac:dyDescent="0.15">
      <c r="K10" t="s">
        <v>67</v>
      </c>
      <c r="L10">
        <v>84.89</v>
      </c>
      <c r="M10">
        <v>87.66</v>
      </c>
    </row>
    <row r="11" spans="1:13" x14ac:dyDescent="0.15">
      <c r="K11" t="s">
        <v>71</v>
      </c>
      <c r="L11">
        <v>82.15</v>
      </c>
      <c r="M11">
        <v>85.52</v>
      </c>
    </row>
    <row r="12" spans="1:13" x14ac:dyDescent="0.15">
      <c r="K12" t="s">
        <v>72</v>
      </c>
      <c r="L12">
        <v>85.09</v>
      </c>
      <c r="M12">
        <v>88.7</v>
      </c>
    </row>
    <row r="13" spans="1:13" ht="15" thickBot="1" x14ac:dyDescent="0.2">
      <c r="K13" t="s">
        <v>73</v>
      </c>
      <c r="L13">
        <v>80.39</v>
      </c>
      <c r="M13">
        <v>83.07</v>
      </c>
    </row>
    <row r="14" spans="1:13" ht="16" thickBot="1" x14ac:dyDescent="0.25">
      <c r="A14" s="146" t="s">
        <v>33</v>
      </c>
      <c r="B14" s="147"/>
      <c r="C14" s="147"/>
      <c r="D14" s="147"/>
      <c r="E14" s="147"/>
      <c r="F14" s="147"/>
      <c r="G14" s="147"/>
      <c r="H14" s="147"/>
      <c r="I14" s="148"/>
      <c r="J14" s="188" t="s">
        <v>33</v>
      </c>
      <c r="K14" t="s">
        <v>68</v>
      </c>
      <c r="L14">
        <v>82.41</v>
      </c>
      <c r="M14">
        <v>87.97</v>
      </c>
    </row>
    <row r="15" spans="1:13" ht="16" thickBot="1" x14ac:dyDescent="0.25">
      <c r="A15" s="149"/>
      <c r="B15" s="131" t="s">
        <v>2</v>
      </c>
      <c r="C15" s="132"/>
      <c r="D15" s="131" t="s">
        <v>3</v>
      </c>
      <c r="E15" s="145"/>
      <c r="F15" s="132"/>
      <c r="G15" s="142" t="s">
        <v>4</v>
      </c>
      <c r="H15" s="134"/>
      <c r="I15" s="150"/>
      <c r="J15" s="188"/>
      <c r="K15" t="s">
        <v>69</v>
      </c>
      <c r="L15">
        <v>83.47</v>
      </c>
      <c r="M15">
        <v>87.59</v>
      </c>
    </row>
    <row r="16" spans="1:13" ht="16" thickBot="1" x14ac:dyDescent="0.25">
      <c r="A16" s="160" t="s">
        <v>7</v>
      </c>
      <c r="B16" s="137"/>
      <c r="C16" s="137"/>
      <c r="D16" s="137"/>
      <c r="E16" s="137"/>
      <c r="F16" s="137"/>
      <c r="G16" s="137"/>
      <c r="H16" s="137"/>
      <c r="I16" s="161"/>
      <c r="J16" s="188"/>
      <c r="K16" t="s">
        <v>70</v>
      </c>
      <c r="L16">
        <v>80.66</v>
      </c>
      <c r="M16">
        <v>88.03</v>
      </c>
    </row>
    <row r="17" spans="1:13" ht="17" thickTop="1" thickBot="1" x14ac:dyDescent="0.25">
      <c r="A17" s="162"/>
      <c r="B17" s="7" t="s">
        <v>9</v>
      </c>
      <c r="C17" s="8" t="s">
        <v>10</v>
      </c>
      <c r="D17" s="50" t="s">
        <v>9</v>
      </c>
      <c r="E17" s="50" t="s">
        <v>10</v>
      </c>
      <c r="F17" s="8" t="s">
        <v>11</v>
      </c>
      <c r="G17" s="7" t="s">
        <v>9</v>
      </c>
      <c r="H17" s="50" t="s">
        <v>10</v>
      </c>
      <c r="I17" s="163" t="s">
        <v>11</v>
      </c>
      <c r="J17" s="188"/>
      <c r="K17" t="s">
        <v>65</v>
      </c>
      <c r="L17">
        <v>83</v>
      </c>
      <c r="M17">
        <v>87</v>
      </c>
    </row>
    <row r="18" spans="1:13" ht="16" thickBot="1" x14ac:dyDescent="0.25">
      <c r="A18" s="191" t="s">
        <v>63</v>
      </c>
      <c r="B18" s="171">
        <v>0.65049999999999997</v>
      </c>
      <c r="C18" s="172">
        <v>0.66220000000000001</v>
      </c>
      <c r="D18" s="173">
        <v>0.55959999999999999</v>
      </c>
      <c r="E18" s="173">
        <v>0.64380000000000004</v>
      </c>
      <c r="F18" s="173">
        <v>0.43230000000000002</v>
      </c>
      <c r="G18" s="173">
        <v>0.56020000000000003</v>
      </c>
      <c r="H18" s="156">
        <v>0.58989999999999998</v>
      </c>
      <c r="I18" s="174">
        <v>0.44130000000000003</v>
      </c>
      <c r="J18" s="188"/>
    </row>
    <row r="19" spans="1:13" ht="16" thickBot="1" x14ac:dyDescent="0.25">
      <c r="A19" s="152" t="s">
        <v>64</v>
      </c>
      <c r="B19" s="178">
        <v>0.70099999999999996</v>
      </c>
      <c r="C19" s="179">
        <v>0.69569999999999999</v>
      </c>
      <c r="D19" s="165">
        <v>0.67959999999999998</v>
      </c>
      <c r="E19" s="180">
        <v>0.7137</v>
      </c>
      <c r="F19" s="181">
        <v>0.68700000000000006</v>
      </c>
      <c r="G19" s="165">
        <v>0.68240000000000001</v>
      </c>
      <c r="H19" s="166">
        <v>0.68259999999999998</v>
      </c>
      <c r="I19" s="182">
        <v>0.69750000000000001</v>
      </c>
      <c r="J19" s="188"/>
    </row>
    <row r="20" spans="1:13" ht="17" thickTop="1" thickBot="1" x14ac:dyDescent="0.25">
      <c r="A20" s="175" t="s">
        <v>34</v>
      </c>
      <c r="B20" s="176"/>
      <c r="C20" s="176"/>
      <c r="D20" s="176"/>
      <c r="E20" s="176"/>
      <c r="F20" s="176"/>
      <c r="G20" s="176"/>
      <c r="H20" s="176"/>
      <c r="I20" s="177"/>
      <c r="J20" s="188"/>
      <c r="K20" s="162"/>
      <c r="L20" s="191" t="s">
        <v>63</v>
      </c>
      <c r="M20" s="152" t="s">
        <v>64</v>
      </c>
    </row>
    <row r="21" spans="1:13" ht="17" thickTop="1" thickBot="1" x14ac:dyDescent="0.25">
      <c r="A21" s="162"/>
      <c r="B21" s="7" t="s">
        <v>9</v>
      </c>
      <c r="C21" s="8" t="s">
        <v>10</v>
      </c>
      <c r="D21" s="50" t="s">
        <v>9</v>
      </c>
      <c r="E21" s="50" t="s">
        <v>10</v>
      </c>
      <c r="F21" s="101" t="s">
        <v>11</v>
      </c>
      <c r="G21" s="50" t="s">
        <v>9</v>
      </c>
      <c r="H21" s="50" t="s">
        <v>10</v>
      </c>
      <c r="I21" s="163" t="s">
        <v>11</v>
      </c>
      <c r="J21" s="188"/>
      <c r="K21" t="s">
        <v>66</v>
      </c>
      <c r="L21" s="171">
        <v>0.65</v>
      </c>
      <c r="M21" s="178">
        <v>0.7</v>
      </c>
    </row>
    <row r="22" spans="1:13" ht="16" thickBot="1" x14ac:dyDescent="0.25">
      <c r="A22" s="164" t="s">
        <v>12</v>
      </c>
      <c r="J22" s="188"/>
      <c r="K22" t="s">
        <v>67</v>
      </c>
      <c r="L22" s="172">
        <v>0.66</v>
      </c>
      <c r="M22" s="179">
        <v>0.7</v>
      </c>
    </row>
    <row r="23" spans="1:13" ht="15" thickBot="1" x14ac:dyDescent="0.2">
      <c r="K23" t="s">
        <v>71</v>
      </c>
      <c r="L23" s="173">
        <v>0.56000000000000005</v>
      </c>
      <c r="M23" s="165">
        <v>0.68</v>
      </c>
    </row>
    <row r="24" spans="1:13" ht="15" thickBot="1" x14ac:dyDescent="0.2">
      <c r="K24" t="s">
        <v>72</v>
      </c>
      <c r="L24" s="173">
        <v>0.64</v>
      </c>
      <c r="M24" s="180">
        <v>0.71</v>
      </c>
    </row>
    <row r="25" spans="1:13" ht="16" thickBot="1" x14ac:dyDescent="0.25">
      <c r="K25" t="s">
        <v>73</v>
      </c>
      <c r="L25" s="173">
        <v>0.43</v>
      </c>
      <c r="M25" s="181">
        <v>0.69</v>
      </c>
    </row>
    <row r="26" spans="1:13" ht="15" thickBot="1" x14ac:dyDescent="0.2">
      <c r="K26" t="s">
        <v>68</v>
      </c>
      <c r="L26" s="173">
        <v>0.56000000000000005</v>
      </c>
      <c r="M26" s="165">
        <v>0.68</v>
      </c>
    </row>
    <row r="27" spans="1:13" ht="16" thickBot="1" x14ac:dyDescent="0.25">
      <c r="A27" s="146" t="s">
        <v>57</v>
      </c>
      <c r="B27" s="147"/>
      <c r="C27" s="147"/>
      <c r="D27" s="147"/>
      <c r="E27" s="147"/>
      <c r="F27" s="147"/>
      <c r="G27" s="147"/>
      <c r="H27" s="147"/>
      <c r="I27" s="148"/>
      <c r="K27" t="s">
        <v>69</v>
      </c>
      <c r="L27" s="156">
        <v>0.59</v>
      </c>
      <c r="M27" s="166">
        <v>0.68</v>
      </c>
    </row>
    <row r="28" spans="1:13" ht="16" thickBot="1" x14ac:dyDescent="0.25">
      <c r="A28" s="152"/>
      <c r="B28" s="158"/>
      <c r="C28" s="158"/>
      <c r="D28" s="158"/>
      <c r="E28" s="158"/>
      <c r="F28" s="158"/>
      <c r="G28" s="158"/>
      <c r="H28" s="158"/>
      <c r="I28" s="159"/>
      <c r="J28" s="189" t="s">
        <v>62</v>
      </c>
      <c r="K28" t="s">
        <v>70</v>
      </c>
      <c r="L28" s="174">
        <v>0.44</v>
      </c>
      <c r="M28" s="182">
        <v>0.7</v>
      </c>
    </row>
    <row r="29" spans="1:13" ht="16" thickBot="1" x14ac:dyDescent="0.25">
      <c r="A29" s="149"/>
      <c r="B29" s="131" t="s">
        <v>2</v>
      </c>
      <c r="C29" s="132"/>
      <c r="D29" s="131" t="s">
        <v>3</v>
      </c>
      <c r="E29" s="145"/>
      <c r="F29" s="132"/>
      <c r="G29" s="142" t="s">
        <v>4</v>
      </c>
      <c r="H29" s="134"/>
      <c r="I29" s="150"/>
      <c r="J29" s="189"/>
      <c r="K29" t="s">
        <v>65</v>
      </c>
      <c r="L29" s="192">
        <v>0.6</v>
      </c>
      <c r="M29">
        <v>0.7</v>
      </c>
    </row>
    <row r="30" spans="1:13" ht="16" thickBot="1" x14ac:dyDescent="0.25">
      <c r="A30" s="151" t="s">
        <v>7</v>
      </c>
      <c r="B30" s="134"/>
      <c r="C30" s="134"/>
      <c r="D30" s="134"/>
      <c r="E30" s="134"/>
      <c r="F30" s="134"/>
      <c r="G30" s="134"/>
      <c r="H30" s="134"/>
      <c r="I30" s="150"/>
      <c r="J30" s="189"/>
    </row>
    <row r="31" spans="1:13" ht="17" thickTop="1" thickBot="1" x14ac:dyDescent="0.25">
      <c r="A31" s="152"/>
      <c r="B31" s="50" t="s">
        <v>9</v>
      </c>
      <c r="C31" s="8" t="s">
        <v>10</v>
      </c>
      <c r="D31" s="50" t="s">
        <v>9</v>
      </c>
      <c r="E31" s="50" t="s">
        <v>10</v>
      </c>
      <c r="F31" s="8" t="s">
        <v>11</v>
      </c>
      <c r="G31" s="7" t="s">
        <v>9</v>
      </c>
      <c r="H31" s="50" t="s">
        <v>10</v>
      </c>
      <c r="I31" s="163" t="s">
        <v>11</v>
      </c>
      <c r="J31" s="189"/>
    </row>
    <row r="32" spans="1:13" ht="16" thickBot="1" x14ac:dyDescent="0.25">
      <c r="A32" s="191" t="s">
        <v>63</v>
      </c>
      <c r="B32" s="183">
        <v>0.8786551605553885</v>
      </c>
      <c r="C32" s="172">
        <v>0.92097068849999997</v>
      </c>
      <c r="D32" s="173">
        <v>0.86133366200000006</v>
      </c>
      <c r="E32" s="173">
        <v>0.87556320659999998</v>
      </c>
      <c r="F32" s="173">
        <v>0.9248474471</v>
      </c>
      <c r="G32" s="173">
        <v>0.86847970100000005</v>
      </c>
      <c r="H32" s="173">
        <v>0.8748249186</v>
      </c>
      <c r="I32" s="174">
        <v>0.9277563432</v>
      </c>
      <c r="J32" s="189"/>
    </row>
    <row r="33" spans="1:13" ht="16" thickBot="1" x14ac:dyDescent="0.25">
      <c r="A33" s="152" t="s">
        <v>64</v>
      </c>
      <c r="B33" s="165">
        <v>0.90688173640000003</v>
      </c>
      <c r="C33" s="168">
        <v>0.91082002920000005</v>
      </c>
      <c r="D33" s="186">
        <v>0.87139564039999995</v>
      </c>
      <c r="E33" s="167">
        <v>0.92923624179999997</v>
      </c>
      <c r="F33" s="181">
        <v>0.9170264105</v>
      </c>
      <c r="G33" s="187">
        <v>0.93314477799999995</v>
      </c>
      <c r="H33" s="166">
        <v>0.92703666220000003</v>
      </c>
      <c r="I33" s="182">
        <v>0.92230163340000004</v>
      </c>
      <c r="J33" s="189"/>
      <c r="K33" s="152"/>
      <c r="L33" s="191" t="s">
        <v>63</v>
      </c>
      <c r="M33" s="152" t="s">
        <v>64</v>
      </c>
    </row>
    <row r="34" spans="1:13" ht="16" thickBot="1" x14ac:dyDescent="0.25">
      <c r="A34" s="160" t="s">
        <v>34</v>
      </c>
      <c r="B34" s="137"/>
      <c r="C34" s="137"/>
      <c r="D34" s="137"/>
      <c r="E34" s="137"/>
      <c r="F34" s="137"/>
      <c r="G34" s="137"/>
      <c r="H34" s="137"/>
      <c r="I34" s="161"/>
      <c r="J34" s="189"/>
      <c r="K34" t="s">
        <v>66</v>
      </c>
      <c r="L34" s="183">
        <v>0.88</v>
      </c>
      <c r="M34" s="165">
        <v>0.91</v>
      </c>
    </row>
    <row r="35" spans="1:13" ht="17" thickTop="1" thickBot="1" x14ac:dyDescent="0.25">
      <c r="A35" s="184"/>
      <c r="B35" s="50" t="s">
        <v>9</v>
      </c>
      <c r="C35" s="50" t="s">
        <v>10</v>
      </c>
      <c r="D35" s="50" t="s">
        <v>9</v>
      </c>
      <c r="E35" s="50" t="s">
        <v>10</v>
      </c>
      <c r="F35" s="101" t="s">
        <v>11</v>
      </c>
      <c r="G35" s="50" t="s">
        <v>9</v>
      </c>
      <c r="H35" s="50" t="s">
        <v>10</v>
      </c>
      <c r="I35" s="163" t="s">
        <v>11</v>
      </c>
      <c r="J35" s="189"/>
      <c r="K35" t="s">
        <v>67</v>
      </c>
      <c r="L35" s="172">
        <v>0.92</v>
      </c>
      <c r="M35" s="168">
        <v>0.91</v>
      </c>
    </row>
    <row r="36" spans="1:13" ht="16" thickBot="1" x14ac:dyDescent="0.25">
      <c r="A36" s="185" t="s">
        <v>12</v>
      </c>
      <c r="J36" s="189"/>
      <c r="K36" t="s">
        <v>71</v>
      </c>
      <c r="L36" s="173">
        <v>0.86</v>
      </c>
      <c r="M36" s="186">
        <v>0.87</v>
      </c>
    </row>
    <row r="37" spans="1:13" ht="15" thickBot="1" x14ac:dyDescent="0.2">
      <c r="K37" t="s">
        <v>72</v>
      </c>
      <c r="L37" s="173">
        <v>0.88</v>
      </c>
      <c r="M37" s="167">
        <v>0.93</v>
      </c>
    </row>
    <row r="38" spans="1:13" ht="16" thickBot="1" x14ac:dyDescent="0.25">
      <c r="K38" t="s">
        <v>73</v>
      </c>
      <c r="L38" s="173">
        <v>0.92</v>
      </c>
      <c r="M38" s="181">
        <v>0.92</v>
      </c>
    </row>
    <row r="39" spans="1:13" ht="15" thickBot="1" x14ac:dyDescent="0.2">
      <c r="K39" t="s">
        <v>68</v>
      </c>
      <c r="L39" s="173">
        <v>0.87</v>
      </c>
      <c r="M39" s="187">
        <v>0.93</v>
      </c>
    </row>
    <row r="40" spans="1:13" ht="15" thickBot="1" x14ac:dyDescent="0.2">
      <c r="K40" t="s">
        <v>69</v>
      </c>
      <c r="L40" s="173">
        <v>0.87</v>
      </c>
      <c r="M40" s="166">
        <v>0.93</v>
      </c>
    </row>
    <row r="41" spans="1:13" ht="16" thickBot="1" x14ac:dyDescent="0.25">
      <c r="K41" t="s">
        <v>70</v>
      </c>
      <c r="L41" s="174">
        <v>0.93</v>
      </c>
      <c r="M41" s="182">
        <v>0.92</v>
      </c>
    </row>
  </sheetData>
  <mergeCells count="18">
    <mergeCell ref="A34:I34"/>
    <mergeCell ref="J1:J9"/>
    <mergeCell ref="J14:J22"/>
    <mergeCell ref="J28:J36"/>
    <mergeCell ref="A16:I16"/>
    <mergeCell ref="A20:I20"/>
    <mergeCell ref="B29:C29"/>
    <mergeCell ref="D29:F29"/>
    <mergeCell ref="G29:I29"/>
    <mergeCell ref="A30:I30"/>
    <mergeCell ref="B2:C2"/>
    <mergeCell ref="D2:F2"/>
    <mergeCell ref="G2:I2"/>
    <mergeCell ref="A3:I3"/>
    <mergeCell ref="A7:I7"/>
    <mergeCell ref="B15:C15"/>
    <mergeCell ref="D15:F15"/>
    <mergeCell ref="G15:I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5BB2-5F7B-C942-A545-91EAD8F0BE6E}">
  <dimension ref="A1:M41"/>
  <sheetViews>
    <sheetView topLeftCell="A11" workbookViewId="0">
      <selection activeCell="K21" sqref="K21:K29"/>
    </sheetView>
  </sheetViews>
  <sheetFormatPr baseColWidth="10" defaultRowHeight="14" x14ac:dyDescent="0.15"/>
  <cols>
    <col min="9" max="9" width="13.1640625" bestFit="1" customWidth="1"/>
    <col min="11" max="11" width="16.6640625" bestFit="1" customWidth="1"/>
  </cols>
  <sheetData>
    <row r="1" spans="1:13" ht="16" thickBot="1" x14ac:dyDescent="0.25">
      <c r="A1" s="146" t="s">
        <v>0</v>
      </c>
      <c r="B1" s="147"/>
      <c r="C1" s="147"/>
      <c r="D1" s="147"/>
      <c r="E1" s="147"/>
      <c r="F1" s="147"/>
      <c r="G1" s="147"/>
      <c r="H1" s="147"/>
      <c r="I1" s="148"/>
      <c r="J1" s="188" t="s">
        <v>61</v>
      </c>
    </row>
    <row r="2" spans="1:13" ht="16" thickBot="1" x14ac:dyDescent="0.25">
      <c r="A2" s="149"/>
      <c r="B2" s="131" t="s">
        <v>2</v>
      </c>
      <c r="C2" s="132"/>
      <c r="D2" s="131" t="s">
        <v>3</v>
      </c>
      <c r="E2" s="145"/>
      <c r="F2" s="132"/>
      <c r="G2" s="142" t="s">
        <v>4</v>
      </c>
      <c r="H2" s="134"/>
      <c r="I2" s="150"/>
      <c r="J2" s="188"/>
    </row>
    <row r="3" spans="1:13" ht="16" thickBot="1" x14ac:dyDescent="0.25">
      <c r="A3" s="151" t="s">
        <v>7</v>
      </c>
      <c r="B3" s="134"/>
      <c r="C3" s="134"/>
      <c r="D3" s="134"/>
      <c r="E3" s="134"/>
      <c r="F3" s="134"/>
      <c r="G3" s="134"/>
      <c r="H3" s="134"/>
      <c r="I3" s="150"/>
      <c r="J3" s="188"/>
    </row>
    <row r="4" spans="1:13" ht="17" thickTop="1" thickBot="1" x14ac:dyDescent="0.25">
      <c r="A4" s="152"/>
      <c r="B4" s="7" t="s">
        <v>9</v>
      </c>
      <c r="C4" s="8" t="s">
        <v>10</v>
      </c>
      <c r="D4" s="9" t="s">
        <v>9</v>
      </c>
      <c r="E4" s="9" t="s">
        <v>10</v>
      </c>
      <c r="F4" s="10" t="s">
        <v>11</v>
      </c>
      <c r="G4" s="3" t="s">
        <v>9</v>
      </c>
      <c r="H4" s="9" t="s">
        <v>10</v>
      </c>
      <c r="I4" s="153" t="s">
        <v>11</v>
      </c>
      <c r="J4" s="188"/>
    </row>
    <row r="5" spans="1:13" ht="15" x14ac:dyDescent="0.2">
      <c r="A5" s="193" t="s">
        <v>74</v>
      </c>
      <c r="B5" s="25">
        <v>91.01</v>
      </c>
      <c r="C5" s="26">
        <v>92.33</v>
      </c>
      <c r="D5" s="28">
        <v>91.9</v>
      </c>
      <c r="E5" s="29">
        <v>92.46</v>
      </c>
      <c r="F5" s="31">
        <v>90.56</v>
      </c>
      <c r="G5" s="20">
        <v>92.78</v>
      </c>
      <c r="H5" s="33">
        <v>91.99</v>
      </c>
      <c r="I5" s="31">
        <v>90.5</v>
      </c>
      <c r="J5" s="188"/>
    </row>
    <row r="6" spans="1:13" ht="16" thickBot="1" x14ac:dyDescent="0.25">
      <c r="A6" s="152" t="s">
        <v>75</v>
      </c>
      <c r="B6" s="28">
        <v>92.48</v>
      </c>
      <c r="C6" s="26">
        <v>92.92</v>
      </c>
      <c r="D6" s="55">
        <v>94.31</v>
      </c>
      <c r="E6" s="29">
        <v>94.02</v>
      </c>
      <c r="F6" s="27" t="s">
        <v>42</v>
      </c>
      <c r="G6" s="25">
        <v>91.11</v>
      </c>
      <c r="H6" s="33">
        <v>93.4</v>
      </c>
      <c r="I6" s="27" t="s">
        <v>43</v>
      </c>
      <c r="J6" s="188"/>
    </row>
    <row r="7" spans="1:13" ht="15" x14ac:dyDescent="0.2">
      <c r="A7" s="160" t="s">
        <v>34</v>
      </c>
      <c r="B7" s="137"/>
      <c r="C7" s="137"/>
      <c r="D7" s="137"/>
      <c r="E7" s="137"/>
      <c r="F7" s="137"/>
      <c r="G7" s="137"/>
      <c r="H7" s="137"/>
      <c r="I7" s="161"/>
      <c r="J7" s="188"/>
      <c r="M7" s="190"/>
    </row>
    <row r="8" spans="1:13" ht="15" x14ac:dyDescent="0.2">
      <c r="J8" s="188"/>
      <c r="K8" s="152"/>
      <c r="L8" s="193" t="s">
        <v>74</v>
      </c>
      <c r="M8" s="152" t="s">
        <v>75</v>
      </c>
    </row>
    <row r="9" spans="1:13" ht="15" x14ac:dyDescent="0.2">
      <c r="J9" s="188"/>
      <c r="K9" t="s">
        <v>66</v>
      </c>
      <c r="L9" s="25">
        <v>91.01</v>
      </c>
      <c r="M9" s="28">
        <v>92.48</v>
      </c>
    </row>
    <row r="10" spans="1:13" x14ac:dyDescent="0.15">
      <c r="K10" t="s">
        <v>67</v>
      </c>
      <c r="L10" s="26">
        <v>92.33</v>
      </c>
      <c r="M10" s="26">
        <v>92.92</v>
      </c>
    </row>
    <row r="11" spans="1:13" ht="15" x14ac:dyDescent="0.2">
      <c r="K11" t="s">
        <v>71</v>
      </c>
      <c r="L11" s="28">
        <v>91.9</v>
      </c>
      <c r="M11" s="55">
        <v>94.31</v>
      </c>
    </row>
    <row r="12" spans="1:13" x14ac:dyDescent="0.15">
      <c r="K12" t="s">
        <v>72</v>
      </c>
      <c r="L12" s="29">
        <v>92.46</v>
      </c>
      <c r="M12" s="29">
        <v>94.02</v>
      </c>
    </row>
    <row r="13" spans="1:13" ht="16" thickBot="1" x14ac:dyDescent="0.25">
      <c r="K13" t="s">
        <v>73</v>
      </c>
      <c r="L13" s="31">
        <v>90.56</v>
      </c>
      <c r="M13" s="27">
        <v>92.68</v>
      </c>
    </row>
    <row r="14" spans="1:13" ht="16" thickBot="1" x14ac:dyDescent="0.25">
      <c r="A14" s="146" t="s">
        <v>33</v>
      </c>
      <c r="B14" s="147"/>
      <c r="C14" s="147"/>
      <c r="D14" s="147"/>
      <c r="E14" s="147"/>
      <c r="F14" s="147"/>
      <c r="G14" s="147"/>
      <c r="H14" s="147"/>
      <c r="I14" s="148"/>
      <c r="J14" s="188" t="s">
        <v>33</v>
      </c>
      <c r="K14" t="s">
        <v>68</v>
      </c>
      <c r="L14" s="20">
        <v>92.78</v>
      </c>
      <c r="M14" s="25">
        <v>91.11</v>
      </c>
    </row>
    <row r="15" spans="1:13" ht="16" thickBot="1" x14ac:dyDescent="0.25">
      <c r="A15" s="149"/>
      <c r="B15" s="131" t="s">
        <v>2</v>
      </c>
      <c r="C15" s="132"/>
      <c r="D15" s="131" t="s">
        <v>3</v>
      </c>
      <c r="E15" s="145"/>
      <c r="F15" s="132"/>
      <c r="G15" s="142" t="s">
        <v>4</v>
      </c>
      <c r="H15" s="134"/>
      <c r="I15" s="150"/>
      <c r="J15" s="188"/>
      <c r="K15" t="s">
        <v>69</v>
      </c>
      <c r="L15" s="33">
        <v>91.99</v>
      </c>
      <c r="M15" s="33">
        <v>93.4</v>
      </c>
    </row>
    <row r="16" spans="1:13" ht="16" thickBot="1" x14ac:dyDescent="0.25">
      <c r="A16" s="160" t="s">
        <v>7</v>
      </c>
      <c r="B16" s="137"/>
      <c r="C16" s="137"/>
      <c r="D16" s="137"/>
      <c r="E16" s="137"/>
      <c r="F16" s="137"/>
      <c r="G16" s="137"/>
      <c r="H16" s="137"/>
      <c r="I16" s="161"/>
      <c r="J16" s="188"/>
      <c r="K16" t="s">
        <v>70</v>
      </c>
      <c r="L16" s="31">
        <v>90.5</v>
      </c>
      <c r="M16" s="27">
        <v>92.41</v>
      </c>
    </row>
    <row r="17" spans="1:13" ht="17" thickTop="1" thickBot="1" x14ac:dyDescent="0.25">
      <c r="A17" s="162"/>
      <c r="B17" s="7" t="s">
        <v>9</v>
      </c>
      <c r="C17" s="8" t="s">
        <v>10</v>
      </c>
      <c r="D17" s="50" t="s">
        <v>9</v>
      </c>
      <c r="E17" s="50" t="s">
        <v>10</v>
      </c>
      <c r="F17" s="8" t="s">
        <v>11</v>
      </c>
      <c r="G17" s="7" t="s">
        <v>9</v>
      </c>
      <c r="H17" s="50" t="s">
        <v>10</v>
      </c>
      <c r="I17" s="163" t="s">
        <v>11</v>
      </c>
      <c r="J17" s="188"/>
      <c r="K17" t="s">
        <v>65</v>
      </c>
      <c r="L17">
        <v>92</v>
      </c>
      <c r="M17">
        <v>94</v>
      </c>
    </row>
    <row r="18" spans="1:13" ht="15" x14ac:dyDescent="0.2">
      <c r="A18" s="193" t="s">
        <v>74</v>
      </c>
      <c r="B18" s="78">
        <v>0.81</v>
      </c>
      <c r="C18" s="19">
        <v>0.84</v>
      </c>
      <c r="D18" s="79">
        <v>0.83</v>
      </c>
      <c r="E18" s="80">
        <v>0.84</v>
      </c>
      <c r="F18" s="81">
        <v>0.8</v>
      </c>
      <c r="G18" s="82">
        <v>0.85</v>
      </c>
      <c r="H18" s="34">
        <v>0.83</v>
      </c>
      <c r="I18" s="27">
        <v>0.8</v>
      </c>
      <c r="J18" s="188"/>
    </row>
    <row r="19" spans="1:13" ht="16" thickBot="1" x14ac:dyDescent="0.25">
      <c r="A19" s="152" t="s">
        <v>75</v>
      </c>
      <c r="B19" s="36">
        <v>0.8</v>
      </c>
      <c r="C19" s="27">
        <v>0.85</v>
      </c>
      <c r="D19" s="84">
        <v>0.88</v>
      </c>
      <c r="E19" s="30">
        <v>0.87</v>
      </c>
      <c r="F19" s="31">
        <v>0.82</v>
      </c>
      <c r="G19" s="109">
        <v>0.82</v>
      </c>
      <c r="H19" s="34">
        <v>0.86</v>
      </c>
      <c r="I19" s="27">
        <v>0.82</v>
      </c>
      <c r="J19" s="188"/>
    </row>
    <row r="20" spans="1:13" ht="16" thickTop="1" x14ac:dyDescent="0.2">
      <c r="A20" s="175" t="s">
        <v>34</v>
      </c>
      <c r="B20" s="176"/>
      <c r="C20" s="176"/>
      <c r="D20" s="176"/>
      <c r="E20" s="176"/>
      <c r="F20" s="176"/>
      <c r="G20" s="176"/>
      <c r="H20" s="176"/>
      <c r="I20" s="177"/>
      <c r="J20" s="188"/>
      <c r="K20" s="162"/>
      <c r="L20" s="193" t="s">
        <v>74</v>
      </c>
      <c r="M20" s="152" t="s">
        <v>75</v>
      </c>
    </row>
    <row r="21" spans="1:13" ht="15" x14ac:dyDescent="0.2">
      <c r="J21" s="188"/>
      <c r="K21" t="s">
        <v>66</v>
      </c>
      <c r="L21" s="78">
        <v>0.81</v>
      </c>
      <c r="M21" s="36">
        <v>0.8</v>
      </c>
    </row>
    <row r="22" spans="1:13" ht="15" x14ac:dyDescent="0.2">
      <c r="J22" s="188"/>
      <c r="K22" t="s">
        <v>67</v>
      </c>
      <c r="L22" s="19">
        <v>0.84</v>
      </c>
      <c r="M22" s="27">
        <v>0.85</v>
      </c>
    </row>
    <row r="23" spans="1:13" ht="15" x14ac:dyDescent="0.2">
      <c r="K23" t="s">
        <v>71</v>
      </c>
      <c r="L23" s="79">
        <v>0.83</v>
      </c>
      <c r="M23" s="84">
        <v>0.88</v>
      </c>
    </row>
    <row r="24" spans="1:13" ht="15" x14ac:dyDescent="0.2">
      <c r="K24" t="s">
        <v>72</v>
      </c>
      <c r="L24" s="80">
        <v>0.84</v>
      </c>
      <c r="M24" s="30">
        <v>0.87</v>
      </c>
    </row>
    <row r="25" spans="1:13" ht="15" x14ac:dyDescent="0.2">
      <c r="K25" t="s">
        <v>73</v>
      </c>
      <c r="L25" s="81">
        <v>0.8</v>
      </c>
      <c r="M25" s="31">
        <v>0.82</v>
      </c>
    </row>
    <row r="26" spans="1:13" ht="16" thickBot="1" x14ac:dyDescent="0.25">
      <c r="K26" t="s">
        <v>68</v>
      </c>
      <c r="L26" s="82">
        <v>0.85</v>
      </c>
      <c r="M26" s="109">
        <v>0.82</v>
      </c>
    </row>
    <row r="27" spans="1:13" ht="15" x14ac:dyDescent="0.2">
      <c r="A27" s="146" t="s">
        <v>57</v>
      </c>
      <c r="B27" s="147"/>
      <c r="C27" s="147"/>
      <c r="D27" s="147"/>
      <c r="E27" s="147"/>
      <c r="F27" s="147"/>
      <c r="G27" s="147"/>
      <c r="H27" s="147"/>
      <c r="I27" s="148"/>
      <c r="K27" t="s">
        <v>69</v>
      </c>
      <c r="L27" s="34">
        <v>0.83</v>
      </c>
      <c r="M27" s="34">
        <v>0.86</v>
      </c>
    </row>
    <row r="28" spans="1:13" ht="16" thickBot="1" x14ac:dyDescent="0.25">
      <c r="A28" s="152"/>
      <c r="B28" s="158"/>
      <c r="C28" s="158"/>
      <c r="D28" s="158"/>
      <c r="E28" s="158"/>
      <c r="F28" s="158"/>
      <c r="G28" s="158"/>
      <c r="H28" s="158"/>
      <c r="I28" s="159"/>
      <c r="J28" s="189" t="s">
        <v>62</v>
      </c>
      <c r="K28" t="s">
        <v>70</v>
      </c>
      <c r="L28" s="27">
        <v>0.8</v>
      </c>
      <c r="M28" s="27">
        <v>0.82</v>
      </c>
    </row>
    <row r="29" spans="1:13" ht="16" thickBot="1" x14ac:dyDescent="0.25">
      <c r="A29" s="149"/>
      <c r="B29" s="131" t="s">
        <v>2</v>
      </c>
      <c r="C29" s="132"/>
      <c r="D29" s="131" t="s">
        <v>3</v>
      </c>
      <c r="E29" s="145"/>
      <c r="F29" s="132"/>
      <c r="G29" s="142" t="s">
        <v>4</v>
      </c>
      <c r="H29" s="134"/>
      <c r="I29" s="150"/>
      <c r="J29" s="189"/>
      <c r="K29" t="s">
        <v>65</v>
      </c>
      <c r="L29" s="192">
        <v>0.84</v>
      </c>
      <c r="M29">
        <v>0.88</v>
      </c>
    </row>
    <row r="30" spans="1:13" ht="16" thickBot="1" x14ac:dyDescent="0.25">
      <c r="A30" s="151" t="s">
        <v>7</v>
      </c>
      <c r="B30" s="134"/>
      <c r="C30" s="134"/>
      <c r="D30" s="134"/>
      <c r="E30" s="134"/>
      <c r="F30" s="134"/>
      <c r="G30" s="134"/>
      <c r="H30" s="134"/>
      <c r="I30" s="150"/>
      <c r="J30" s="189"/>
    </row>
    <row r="31" spans="1:13" ht="17" thickTop="1" thickBot="1" x14ac:dyDescent="0.25">
      <c r="A31" s="152"/>
      <c r="B31" s="50" t="s">
        <v>9</v>
      </c>
      <c r="C31" s="8" t="s">
        <v>10</v>
      </c>
      <c r="D31" s="50" t="s">
        <v>9</v>
      </c>
      <c r="E31" s="50" t="s">
        <v>10</v>
      </c>
      <c r="F31" s="8" t="s">
        <v>11</v>
      </c>
      <c r="G31" s="7" t="s">
        <v>9</v>
      </c>
      <c r="H31" s="50" t="s">
        <v>10</v>
      </c>
      <c r="I31" s="163" t="s">
        <v>11</v>
      </c>
      <c r="J31" s="189"/>
    </row>
    <row r="32" spans="1:13" ht="15" x14ac:dyDescent="0.2">
      <c r="A32" s="193" t="s">
        <v>74</v>
      </c>
      <c r="B32" s="79">
        <v>0.91</v>
      </c>
      <c r="C32" s="81">
        <v>0.93</v>
      </c>
      <c r="D32" s="119">
        <v>0.92</v>
      </c>
      <c r="E32" s="80">
        <v>0.93</v>
      </c>
      <c r="F32" s="120">
        <v>0.93</v>
      </c>
      <c r="G32" s="80">
        <v>0.92</v>
      </c>
      <c r="H32" s="100">
        <v>0.94</v>
      </c>
      <c r="I32" s="121">
        <v>0.93</v>
      </c>
      <c r="J32" s="189"/>
    </row>
    <row r="33" spans="1:13" ht="16" thickBot="1" x14ac:dyDescent="0.25">
      <c r="A33" s="152" t="s">
        <v>75</v>
      </c>
      <c r="B33" s="34">
        <v>0.92</v>
      </c>
      <c r="C33" s="31">
        <v>0.94</v>
      </c>
      <c r="D33" s="84">
        <v>0.96</v>
      </c>
      <c r="E33" s="38">
        <v>0.95</v>
      </c>
      <c r="F33" s="31">
        <v>0.95</v>
      </c>
      <c r="G33" s="109">
        <v>0.94</v>
      </c>
      <c r="H33" s="34">
        <v>0.95</v>
      </c>
      <c r="I33" s="27">
        <v>0.95</v>
      </c>
      <c r="J33" s="189"/>
      <c r="K33" s="152"/>
      <c r="L33" s="193" t="s">
        <v>74</v>
      </c>
      <c r="M33" s="152" t="s">
        <v>75</v>
      </c>
    </row>
    <row r="34" spans="1:13" ht="15" x14ac:dyDescent="0.2">
      <c r="A34" s="160" t="s">
        <v>34</v>
      </c>
      <c r="B34" s="137"/>
      <c r="C34" s="137"/>
      <c r="D34" s="137"/>
      <c r="E34" s="137"/>
      <c r="F34" s="137"/>
      <c r="G34" s="137"/>
      <c r="H34" s="137"/>
      <c r="I34" s="161"/>
      <c r="J34" s="189"/>
      <c r="K34" t="s">
        <v>66</v>
      </c>
      <c r="L34" s="79">
        <v>0.91</v>
      </c>
      <c r="M34" s="34">
        <v>0.92</v>
      </c>
    </row>
    <row r="35" spans="1:13" ht="15" x14ac:dyDescent="0.2">
      <c r="J35" s="189"/>
      <c r="K35" t="s">
        <v>67</v>
      </c>
      <c r="L35" s="81">
        <v>0.93</v>
      </c>
      <c r="M35" s="31">
        <v>0.94</v>
      </c>
    </row>
    <row r="36" spans="1:13" ht="15" x14ac:dyDescent="0.2">
      <c r="J36" s="189"/>
      <c r="K36" t="s">
        <v>71</v>
      </c>
      <c r="L36" s="119">
        <v>0.92</v>
      </c>
      <c r="M36" s="84">
        <v>0.96</v>
      </c>
    </row>
    <row r="37" spans="1:13" ht="15" x14ac:dyDescent="0.2">
      <c r="K37" t="s">
        <v>72</v>
      </c>
      <c r="L37" s="80">
        <v>0.93</v>
      </c>
      <c r="M37" s="38">
        <v>0.95</v>
      </c>
    </row>
    <row r="38" spans="1:13" ht="15" x14ac:dyDescent="0.2">
      <c r="K38" t="s">
        <v>73</v>
      </c>
      <c r="L38" s="120">
        <v>0.93</v>
      </c>
      <c r="M38" s="31">
        <v>0.95</v>
      </c>
    </row>
    <row r="39" spans="1:13" ht="15" x14ac:dyDescent="0.2">
      <c r="K39" t="s">
        <v>68</v>
      </c>
      <c r="L39" s="80">
        <v>0.92</v>
      </c>
      <c r="M39" s="109">
        <v>0.94</v>
      </c>
    </row>
    <row r="40" spans="1:13" ht="15" x14ac:dyDescent="0.2">
      <c r="K40" t="s">
        <v>69</v>
      </c>
      <c r="L40" s="100">
        <v>0.94</v>
      </c>
      <c r="M40" s="34">
        <v>0.95</v>
      </c>
    </row>
    <row r="41" spans="1:13" ht="15" x14ac:dyDescent="0.2">
      <c r="K41" t="s">
        <v>70</v>
      </c>
      <c r="L41" s="121">
        <v>0.93</v>
      </c>
      <c r="M41" s="27">
        <v>0.95</v>
      </c>
    </row>
  </sheetData>
  <mergeCells count="18">
    <mergeCell ref="J28:J36"/>
    <mergeCell ref="B29:C29"/>
    <mergeCell ref="D29:F29"/>
    <mergeCell ref="G29:I29"/>
    <mergeCell ref="A30:I30"/>
    <mergeCell ref="A34:I34"/>
    <mergeCell ref="J14:J22"/>
    <mergeCell ref="B15:C15"/>
    <mergeCell ref="D15:F15"/>
    <mergeCell ref="G15:I15"/>
    <mergeCell ref="A16:I16"/>
    <mergeCell ref="A20:I20"/>
    <mergeCell ref="J1:J9"/>
    <mergeCell ref="B2:C2"/>
    <mergeCell ref="D2:F2"/>
    <mergeCell ref="G2:I2"/>
    <mergeCell ref="A3:I3"/>
    <mergeCell ref="A7:I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80C1-D054-A047-8CBC-EE30B0A3B425}">
  <dimension ref="A1:M41"/>
  <sheetViews>
    <sheetView topLeftCell="A12" workbookViewId="0">
      <selection activeCell="K21" sqref="K21:K29"/>
    </sheetView>
  </sheetViews>
  <sheetFormatPr baseColWidth="10" defaultRowHeight="14" x14ac:dyDescent="0.15"/>
  <cols>
    <col min="9" max="9" width="13.1640625" bestFit="1" customWidth="1"/>
    <col min="11" max="11" width="16.6640625" bestFit="1" customWidth="1"/>
  </cols>
  <sheetData>
    <row r="1" spans="1:13" ht="16" thickBot="1" x14ac:dyDescent="0.25">
      <c r="A1" s="146" t="s">
        <v>0</v>
      </c>
      <c r="B1" s="147"/>
      <c r="C1" s="147"/>
      <c r="D1" s="147"/>
      <c r="E1" s="147"/>
      <c r="F1" s="147"/>
      <c r="G1" s="147"/>
      <c r="H1" s="147"/>
      <c r="I1" s="148"/>
      <c r="J1" s="188" t="s">
        <v>61</v>
      </c>
    </row>
    <row r="2" spans="1:13" ht="16" thickBot="1" x14ac:dyDescent="0.25">
      <c r="A2" s="149"/>
      <c r="B2" s="131" t="s">
        <v>2</v>
      </c>
      <c r="C2" s="132"/>
      <c r="D2" s="131" t="s">
        <v>3</v>
      </c>
      <c r="E2" s="145"/>
      <c r="F2" s="132"/>
      <c r="G2" s="142" t="s">
        <v>4</v>
      </c>
      <c r="H2" s="134"/>
      <c r="I2" s="150"/>
      <c r="J2" s="188"/>
    </row>
    <row r="3" spans="1:13" ht="16" thickBot="1" x14ac:dyDescent="0.25">
      <c r="A3" s="151" t="s">
        <v>7</v>
      </c>
      <c r="B3" s="134"/>
      <c r="C3" s="134"/>
      <c r="D3" s="134"/>
      <c r="E3" s="134"/>
      <c r="F3" s="134"/>
      <c r="G3" s="134"/>
      <c r="H3" s="134"/>
      <c r="I3" s="150"/>
      <c r="J3" s="188"/>
    </row>
    <row r="4" spans="1:13" ht="17" thickTop="1" thickBot="1" x14ac:dyDescent="0.25">
      <c r="A4" s="152"/>
      <c r="B4" s="7" t="s">
        <v>9</v>
      </c>
      <c r="C4" s="8" t="s">
        <v>10</v>
      </c>
      <c r="D4" s="9" t="s">
        <v>9</v>
      </c>
      <c r="E4" s="9" t="s">
        <v>10</v>
      </c>
      <c r="F4" s="10" t="s">
        <v>11</v>
      </c>
      <c r="G4" s="3" t="s">
        <v>9</v>
      </c>
      <c r="H4" s="9" t="s">
        <v>10</v>
      </c>
      <c r="I4" s="153" t="s">
        <v>11</v>
      </c>
      <c r="J4" s="188"/>
    </row>
    <row r="5" spans="1:13" ht="15" x14ac:dyDescent="0.2">
      <c r="A5" s="194" t="s">
        <v>76</v>
      </c>
      <c r="B5" s="25">
        <v>83.63</v>
      </c>
      <c r="C5" s="27">
        <v>85.67</v>
      </c>
      <c r="D5" s="28">
        <v>85.43</v>
      </c>
      <c r="E5" s="34">
        <v>85.43</v>
      </c>
      <c r="F5" s="31">
        <v>82.03</v>
      </c>
      <c r="G5" s="20">
        <v>86.33</v>
      </c>
      <c r="H5" s="29">
        <v>85.72</v>
      </c>
      <c r="I5" s="31">
        <v>84.67</v>
      </c>
      <c r="J5" s="188"/>
    </row>
    <row r="6" spans="1:13" ht="16" thickBot="1" x14ac:dyDescent="0.25">
      <c r="A6" s="195" t="s">
        <v>77</v>
      </c>
      <c r="B6" s="34">
        <v>84.87</v>
      </c>
      <c r="C6" s="29">
        <v>89.18</v>
      </c>
      <c r="D6" s="55">
        <v>87.31</v>
      </c>
      <c r="E6" s="2">
        <v>87.11</v>
      </c>
      <c r="F6" s="27" t="s">
        <v>44</v>
      </c>
      <c r="G6" s="36">
        <v>84.39</v>
      </c>
      <c r="H6" s="33">
        <v>88.13</v>
      </c>
      <c r="I6" s="27">
        <v>82.93</v>
      </c>
      <c r="J6" s="188"/>
    </row>
    <row r="7" spans="1:13" ht="15" x14ac:dyDescent="0.2">
      <c r="A7" s="160" t="s">
        <v>34</v>
      </c>
      <c r="B7" s="137"/>
      <c r="C7" s="137"/>
      <c r="D7" s="137"/>
      <c r="E7" s="137"/>
      <c r="F7" s="137"/>
      <c r="G7" s="137"/>
      <c r="H7" s="137"/>
      <c r="I7" s="161"/>
      <c r="J7" s="188"/>
      <c r="M7" s="190"/>
    </row>
    <row r="8" spans="1:13" ht="15" x14ac:dyDescent="0.2">
      <c r="J8" s="188"/>
      <c r="K8" s="152"/>
      <c r="L8" s="194" t="s">
        <v>76</v>
      </c>
      <c r="M8" s="195" t="s">
        <v>77</v>
      </c>
    </row>
    <row r="9" spans="1:13" ht="15" x14ac:dyDescent="0.2">
      <c r="J9" s="188"/>
      <c r="K9" t="s">
        <v>66</v>
      </c>
      <c r="L9" s="25">
        <v>83.63</v>
      </c>
      <c r="M9" s="34">
        <v>84.87</v>
      </c>
    </row>
    <row r="10" spans="1:13" ht="15" x14ac:dyDescent="0.2">
      <c r="K10" t="s">
        <v>67</v>
      </c>
      <c r="L10" s="27">
        <v>85.67</v>
      </c>
      <c r="M10" s="29">
        <v>89.18</v>
      </c>
    </row>
    <row r="11" spans="1:13" ht="15" x14ac:dyDescent="0.2">
      <c r="K11" t="s">
        <v>71</v>
      </c>
      <c r="L11" s="28">
        <v>85.43</v>
      </c>
      <c r="M11" s="55">
        <v>87.31</v>
      </c>
    </row>
    <row r="12" spans="1:13" ht="15" x14ac:dyDescent="0.2">
      <c r="K12" t="s">
        <v>72</v>
      </c>
      <c r="L12" s="34">
        <v>85.43</v>
      </c>
      <c r="M12" s="2">
        <v>87.11</v>
      </c>
    </row>
    <row r="13" spans="1:13" ht="16" thickBot="1" x14ac:dyDescent="0.25">
      <c r="K13" t="s">
        <v>73</v>
      </c>
      <c r="L13" s="31">
        <v>82.03</v>
      </c>
      <c r="M13" s="27">
        <v>80.73</v>
      </c>
    </row>
    <row r="14" spans="1:13" ht="16" thickBot="1" x14ac:dyDescent="0.25">
      <c r="A14" s="146" t="s">
        <v>33</v>
      </c>
      <c r="B14" s="147"/>
      <c r="C14" s="147"/>
      <c r="D14" s="147"/>
      <c r="E14" s="147"/>
      <c r="F14" s="147"/>
      <c r="G14" s="147"/>
      <c r="H14" s="147"/>
      <c r="I14" s="148"/>
      <c r="J14" s="188" t="s">
        <v>33</v>
      </c>
      <c r="K14" t="s">
        <v>68</v>
      </c>
      <c r="L14" s="20">
        <v>86.33</v>
      </c>
      <c r="M14" s="36">
        <v>84.39</v>
      </c>
    </row>
    <row r="15" spans="1:13" ht="16" thickBot="1" x14ac:dyDescent="0.25">
      <c r="A15" s="149"/>
      <c r="B15" s="131" t="s">
        <v>2</v>
      </c>
      <c r="C15" s="132"/>
      <c r="D15" s="131" t="s">
        <v>3</v>
      </c>
      <c r="E15" s="145"/>
      <c r="F15" s="132"/>
      <c r="G15" s="142" t="s">
        <v>4</v>
      </c>
      <c r="H15" s="134"/>
      <c r="I15" s="150"/>
      <c r="J15" s="188"/>
      <c r="K15" t="s">
        <v>69</v>
      </c>
      <c r="L15" s="29">
        <v>85.72</v>
      </c>
      <c r="M15" s="33">
        <v>88.13</v>
      </c>
    </row>
    <row r="16" spans="1:13" ht="16" thickBot="1" x14ac:dyDescent="0.25">
      <c r="A16" s="160" t="s">
        <v>7</v>
      </c>
      <c r="B16" s="137"/>
      <c r="C16" s="137"/>
      <c r="D16" s="137"/>
      <c r="E16" s="137"/>
      <c r="F16" s="137"/>
      <c r="G16" s="137"/>
      <c r="H16" s="137"/>
      <c r="I16" s="161"/>
      <c r="J16" s="188"/>
      <c r="K16" t="s">
        <v>70</v>
      </c>
      <c r="L16" s="31">
        <v>84.67</v>
      </c>
      <c r="M16" s="27">
        <v>82.93</v>
      </c>
    </row>
    <row r="17" spans="1:13" ht="17" thickTop="1" thickBot="1" x14ac:dyDescent="0.25">
      <c r="A17" s="162"/>
      <c r="B17" s="7" t="s">
        <v>9</v>
      </c>
      <c r="C17" s="8" t="s">
        <v>10</v>
      </c>
      <c r="D17" s="50" t="s">
        <v>9</v>
      </c>
      <c r="E17" s="50" t="s">
        <v>10</v>
      </c>
      <c r="F17" s="8" t="s">
        <v>11</v>
      </c>
      <c r="G17" s="7" t="s">
        <v>9</v>
      </c>
      <c r="H17" s="50" t="s">
        <v>10</v>
      </c>
      <c r="I17" s="163" t="s">
        <v>11</v>
      </c>
      <c r="J17" s="188"/>
      <c r="K17" t="s">
        <v>65</v>
      </c>
      <c r="L17">
        <v>83</v>
      </c>
      <c r="M17">
        <v>78</v>
      </c>
    </row>
    <row r="18" spans="1:13" ht="15" x14ac:dyDescent="0.2">
      <c r="A18" s="194" t="s">
        <v>76</v>
      </c>
      <c r="B18" s="36">
        <v>0.84</v>
      </c>
      <c r="C18" s="27">
        <v>0.85</v>
      </c>
      <c r="D18" s="84">
        <v>0.88</v>
      </c>
      <c r="E18" s="30">
        <v>0.87</v>
      </c>
      <c r="F18" s="27">
        <v>0.82</v>
      </c>
      <c r="G18" s="36">
        <v>0.82</v>
      </c>
      <c r="H18" s="34">
        <v>0.86</v>
      </c>
      <c r="I18" s="27">
        <v>0.82</v>
      </c>
      <c r="J18" s="188"/>
    </row>
    <row r="19" spans="1:13" ht="16" thickBot="1" x14ac:dyDescent="0.25">
      <c r="A19" s="195" t="s">
        <v>77</v>
      </c>
      <c r="B19" s="36">
        <v>0.67</v>
      </c>
      <c r="C19" s="19">
        <v>0.74</v>
      </c>
      <c r="D19" s="20">
        <v>0.74</v>
      </c>
      <c r="E19" s="1">
        <v>0.69</v>
      </c>
      <c r="F19" s="31">
        <v>0.6</v>
      </c>
      <c r="G19" s="109">
        <v>0.63</v>
      </c>
      <c r="H19" s="1">
        <v>0.72</v>
      </c>
      <c r="I19" s="27">
        <v>0.68</v>
      </c>
      <c r="J19" s="188"/>
    </row>
    <row r="20" spans="1:13" ht="16" thickTop="1" x14ac:dyDescent="0.2">
      <c r="A20" s="175" t="s">
        <v>34</v>
      </c>
      <c r="B20" s="176"/>
      <c r="C20" s="176"/>
      <c r="D20" s="176"/>
      <c r="E20" s="176"/>
      <c r="F20" s="176"/>
      <c r="G20" s="176"/>
      <c r="H20" s="176"/>
      <c r="I20" s="177"/>
      <c r="J20" s="188"/>
      <c r="K20" s="162"/>
      <c r="L20" s="194" t="s">
        <v>76</v>
      </c>
      <c r="M20" s="195" t="s">
        <v>77</v>
      </c>
    </row>
    <row r="21" spans="1:13" ht="15" x14ac:dyDescent="0.2">
      <c r="B21">
        <f>ROUND(B18,2)</f>
        <v>0.84</v>
      </c>
      <c r="C21">
        <f t="shared" ref="C21:I22" si="0">ROUND(C18,2)</f>
        <v>0.85</v>
      </c>
      <c r="D21">
        <f t="shared" si="0"/>
        <v>0.88</v>
      </c>
      <c r="E21">
        <f t="shared" si="0"/>
        <v>0.87</v>
      </c>
      <c r="F21">
        <f t="shared" si="0"/>
        <v>0.82</v>
      </c>
      <c r="G21">
        <f t="shared" si="0"/>
        <v>0.82</v>
      </c>
      <c r="H21">
        <f t="shared" si="0"/>
        <v>0.86</v>
      </c>
      <c r="I21">
        <f t="shared" si="0"/>
        <v>0.82</v>
      </c>
      <c r="J21" s="188"/>
      <c r="K21" t="s">
        <v>66</v>
      </c>
      <c r="L21" s="36">
        <v>0.84</v>
      </c>
      <c r="M21" s="36">
        <v>0.67</v>
      </c>
    </row>
    <row r="22" spans="1:13" ht="15" x14ac:dyDescent="0.2">
      <c r="B22">
        <f>ROUND(B19,2)</f>
        <v>0.67</v>
      </c>
      <c r="C22">
        <f t="shared" si="0"/>
        <v>0.74</v>
      </c>
      <c r="D22">
        <f t="shared" si="0"/>
        <v>0.74</v>
      </c>
      <c r="E22">
        <f t="shared" si="0"/>
        <v>0.69</v>
      </c>
      <c r="F22">
        <f t="shared" si="0"/>
        <v>0.6</v>
      </c>
      <c r="G22">
        <f t="shared" si="0"/>
        <v>0.63</v>
      </c>
      <c r="H22">
        <f t="shared" si="0"/>
        <v>0.72</v>
      </c>
      <c r="I22">
        <f t="shared" si="0"/>
        <v>0.68</v>
      </c>
      <c r="J22" s="188"/>
      <c r="K22" t="s">
        <v>67</v>
      </c>
      <c r="L22" s="27">
        <v>0.85</v>
      </c>
      <c r="M22" s="19">
        <v>0.74</v>
      </c>
    </row>
    <row r="23" spans="1:13" ht="15" x14ac:dyDescent="0.2">
      <c r="K23" t="s">
        <v>71</v>
      </c>
      <c r="L23" s="84">
        <v>0.88</v>
      </c>
      <c r="M23" s="20">
        <v>0.74</v>
      </c>
    </row>
    <row r="24" spans="1:13" ht="15" x14ac:dyDescent="0.2">
      <c r="K24" t="s">
        <v>72</v>
      </c>
      <c r="L24" s="30">
        <v>0.87</v>
      </c>
      <c r="M24" s="1">
        <v>0.69</v>
      </c>
    </row>
    <row r="25" spans="1:13" ht="15" x14ac:dyDescent="0.2">
      <c r="K25" t="s">
        <v>73</v>
      </c>
      <c r="L25" s="27">
        <v>0.82</v>
      </c>
      <c r="M25" s="31">
        <v>0.6</v>
      </c>
    </row>
    <row r="26" spans="1:13" ht="16" thickBot="1" x14ac:dyDescent="0.25">
      <c r="K26" t="s">
        <v>68</v>
      </c>
      <c r="L26" s="36">
        <v>0.82</v>
      </c>
      <c r="M26" s="109">
        <v>0.63</v>
      </c>
    </row>
    <row r="27" spans="1:13" ht="15" x14ac:dyDescent="0.2">
      <c r="A27" s="146" t="s">
        <v>57</v>
      </c>
      <c r="B27" s="147"/>
      <c r="C27" s="147"/>
      <c r="D27" s="147"/>
      <c r="E27" s="147"/>
      <c r="F27" s="147"/>
      <c r="G27" s="147"/>
      <c r="H27" s="147"/>
      <c r="I27" s="148"/>
      <c r="K27" t="s">
        <v>69</v>
      </c>
      <c r="L27" s="34">
        <v>0.86</v>
      </c>
      <c r="M27" s="1">
        <v>0.72</v>
      </c>
    </row>
    <row r="28" spans="1:13" ht="16" thickBot="1" x14ac:dyDescent="0.25">
      <c r="A28" s="152"/>
      <c r="B28" s="158"/>
      <c r="C28" s="158"/>
      <c r="D28" s="158"/>
      <c r="E28" s="158"/>
      <c r="F28" s="158"/>
      <c r="G28" s="158"/>
      <c r="H28" s="158"/>
      <c r="I28" s="159"/>
      <c r="J28" s="189" t="s">
        <v>62</v>
      </c>
      <c r="K28" t="s">
        <v>70</v>
      </c>
      <c r="L28" s="27">
        <v>0.82</v>
      </c>
      <c r="M28" s="27">
        <v>0.68</v>
      </c>
    </row>
    <row r="29" spans="1:13" ht="16" thickBot="1" x14ac:dyDescent="0.25">
      <c r="A29" s="149"/>
      <c r="B29" s="131" t="s">
        <v>2</v>
      </c>
      <c r="C29" s="132"/>
      <c r="D29" s="131" t="s">
        <v>3</v>
      </c>
      <c r="E29" s="145"/>
      <c r="F29" s="132"/>
      <c r="G29" s="142" t="s">
        <v>4</v>
      </c>
      <c r="H29" s="134"/>
      <c r="I29" s="150"/>
      <c r="J29" s="189"/>
      <c r="K29" t="s">
        <v>65</v>
      </c>
      <c r="L29" s="192">
        <v>0.61</v>
      </c>
      <c r="M29">
        <v>0.46</v>
      </c>
    </row>
    <row r="30" spans="1:13" ht="16" thickBot="1" x14ac:dyDescent="0.25">
      <c r="A30" s="151" t="s">
        <v>7</v>
      </c>
      <c r="B30" s="134"/>
      <c r="C30" s="134"/>
      <c r="D30" s="134"/>
      <c r="E30" s="134"/>
      <c r="F30" s="134"/>
      <c r="G30" s="134"/>
      <c r="H30" s="134"/>
      <c r="I30" s="150"/>
      <c r="J30" s="189"/>
    </row>
    <row r="31" spans="1:13" ht="17" thickTop="1" thickBot="1" x14ac:dyDescent="0.25">
      <c r="A31" s="152"/>
      <c r="B31" s="50" t="s">
        <v>9</v>
      </c>
      <c r="C31" s="8" t="s">
        <v>10</v>
      </c>
      <c r="D31" s="50" t="s">
        <v>9</v>
      </c>
      <c r="E31" s="50" t="s">
        <v>10</v>
      </c>
      <c r="F31" s="8" t="s">
        <v>11</v>
      </c>
      <c r="G31" s="7" t="s">
        <v>9</v>
      </c>
      <c r="H31" s="50" t="s">
        <v>10</v>
      </c>
      <c r="I31" s="163" t="s">
        <v>11</v>
      </c>
      <c r="J31" s="189"/>
    </row>
    <row r="32" spans="1:13" ht="15" x14ac:dyDescent="0.2">
      <c r="A32" s="194" t="s">
        <v>76</v>
      </c>
      <c r="B32" s="34">
        <v>0.93</v>
      </c>
      <c r="C32" s="27">
        <v>0.94</v>
      </c>
      <c r="D32" s="84">
        <v>0.96</v>
      </c>
      <c r="E32" s="34">
        <v>0.94</v>
      </c>
      <c r="F32" s="27">
        <v>0.95</v>
      </c>
      <c r="G32" s="36">
        <v>0.94</v>
      </c>
      <c r="H32" s="38">
        <v>0.95</v>
      </c>
      <c r="I32" s="27">
        <v>0.95</v>
      </c>
      <c r="J32" s="189"/>
    </row>
    <row r="33" spans="1:13" ht="16" thickBot="1" x14ac:dyDescent="0.25">
      <c r="A33" s="195" t="s">
        <v>77</v>
      </c>
      <c r="B33" s="34">
        <v>0.87</v>
      </c>
      <c r="C33" s="34">
        <v>0.92</v>
      </c>
      <c r="D33" s="20">
        <v>0.92</v>
      </c>
      <c r="E33" s="30">
        <v>0.92</v>
      </c>
      <c r="F33" s="31">
        <v>0.9</v>
      </c>
      <c r="G33" s="109">
        <v>0.88</v>
      </c>
      <c r="H33" s="1">
        <v>0.91</v>
      </c>
      <c r="I33" s="27">
        <v>0.9</v>
      </c>
      <c r="J33" s="189"/>
      <c r="K33" s="152"/>
      <c r="L33" s="194" t="s">
        <v>76</v>
      </c>
      <c r="M33" s="195" t="s">
        <v>77</v>
      </c>
    </row>
    <row r="34" spans="1:13" ht="15" x14ac:dyDescent="0.2">
      <c r="A34" s="160" t="s">
        <v>34</v>
      </c>
      <c r="B34" s="137"/>
      <c r="C34" s="137"/>
      <c r="D34" s="137"/>
      <c r="E34" s="137"/>
      <c r="F34" s="137"/>
      <c r="G34" s="137"/>
      <c r="H34" s="137"/>
      <c r="I34" s="161"/>
      <c r="J34" s="189"/>
      <c r="K34" t="s">
        <v>66</v>
      </c>
      <c r="L34" s="34">
        <v>0.93</v>
      </c>
      <c r="M34" s="34">
        <v>0.87</v>
      </c>
    </row>
    <row r="35" spans="1:13" ht="15" x14ac:dyDescent="0.2">
      <c r="B35">
        <f>ROUND(B32,2)</f>
        <v>0.93</v>
      </c>
      <c r="C35">
        <f t="shared" ref="C35:I36" si="1">ROUND(C32,2)</f>
        <v>0.94</v>
      </c>
      <c r="D35">
        <f t="shared" si="1"/>
        <v>0.96</v>
      </c>
      <c r="E35">
        <f t="shared" si="1"/>
        <v>0.94</v>
      </c>
      <c r="F35">
        <f t="shared" si="1"/>
        <v>0.95</v>
      </c>
      <c r="G35">
        <f t="shared" si="1"/>
        <v>0.94</v>
      </c>
      <c r="H35">
        <f t="shared" si="1"/>
        <v>0.95</v>
      </c>
      <c r="I35">
        <f t="shared" si="1"/>
        <v>0.95</v>
      </c>
      <c r="J35" s="189"/>
      <c r="K35" t="s">
        <v>67</v>
      </c>
      <c r="L35" s="27">
        <v>0.94</v>
      </c>
      <c r="M35" s="34">
        <v>0.92</v>
      </c>
    </row>
    <row r="36" spans="1:13" ht="15" x14ac:dyDescent="0.2">
      <c r="B36">
        <f>ROUND(B33,2)</f>
        <v>0.87</v>
      </c>
      <c r="C36">
        <f t="shared" si="1"/>
        <v>0.92</v>
      </c>
      <c r="D36">
        <f t="shared" si="1"/>
        <v>0.92</v>
      </c>
      <c r="E36">
        <f t="shared" si="1"/>
        <v>0.92</v>
      </c>
      <c r="F36">
        <f t="shared" si="1"/>
        <v>0.9</v>
      </c>
      <c r="G36">
        <f t="shared" si="1"/>
        <v>0.88</v>
      </c>
      <c r="H36">
        <f t="shared" si="1"/>
        <v>0.91</v>
      </c>
      <c r="I36">
        <f t="shared" si="1"/>
        <v>0.9</v>
      </c>
      <c r="J36" s="189"/>
      <c r="K36" t="s">
        <v>71</v>
      </c>
      <c r="L36" s="84">
        <v>0.96</v>
      </c>
      <c r="M36" s="20">
        <v>0.92</v>
      </c>
    </row>
    <row r="37" spans="1:13" ht="15" x14ac:dyDescent="0.2">
      <c r="K37" t="s">
        <v>72</v>
      </c>
      <c r="L37" s="34">
        <v>0.94</v>
      </c>
      <c r="M37" s="30">
        <v>0.92</v>
      </c>
    </row>
    <row r="38" spans="1:13" ht="15" x14ac:dyDescent="0.2">
      <c r="K38" t="s">
        <v>73</v>
      </c>
      <c r="L38" s="27">
        <v>0.95</v>
      </c>
      <c r="M38" s="31">
        <v>0.9</v>
      </c>
    </row>
    <row r="39" spans="1:13" ht="15" x14ac:dyDescent="0.2">
      <c r="K39" t="s">
        <v>68</v>
      </c>
      <c r="L39" s="36">
        <v>0.94</v>
      </c>
      <c r="M39" s="109">
        <v>0.88</v>
      </c>
    </row>
    <row r="40" spans="1:13" ht="15" x14ac:dyDescent="0.2">
      <c r="K40" t="s">
        <v>69</v>
      </c>
      <c r="L40" s="38">
        <v>0.95</v>
      </c>
      <c r="M40" s="1">
        <v>0.91</v>
      </c>
    </row>
    <row r="41" spans="1:13" ht="15" x14ac:dyDescent="0.2">
      <c r="K41" t="s">
        <v>70</v>
      </c>
      <c r="L41" s="27">
        <v>0.95</v>
      </c>
      <c r="M41" s="27">
        <v>0.9</v>
      </c>
    </row>
  </sheetData>
  <mergeCells count="18">
    <mergeCell ref="J28:J36"/>
    <mergeCell ref="B29:C29"/>
    <mergeCell ref="D29:F29"/>
    <mergeCell ref="G29:I29"/>
    <mergeCell ref="A30:I30"/>
    <mergeCell ref="A34:I34"/>
    <mergeCell ref="J14:J22"/>
    <mergeCell ref="B15:C15"/>
    <mergeCell ref="D15:F15"/>
    <mergeCell ref="G15:I15"/>
    <mergeCell ref="A16:I16"/>
    <mergeCell ref="A20:I20"/>
    <mergeCell ref="J1:J9"/>
    <mergeCell ref="B2:C2"/>
    <mergeCell ref="D2:F2"/>
    <mergeCell ref="G2:I2"/>
    <mergeCell ref="A3:I3"/>
    <mergeCell ref="A7:I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3BCB-7431-3246-99E1-F2D770650D4D}">
  <dimension ref="A1:M41"/>
  <sheetViews>
    <sheetView topLeftCell="A8" workbookViewId="0">
      <selection activeCell="U31" sqref="U31"/>
    </sheetView>
  </sheetViews>
  <sheetFormatPr baseColWidth="10" defaultRowHeight="14" x14ac:dyDescent="0.15"/>
  <cols>
    <col min="9" max="9" width="13.1640625" bestFit="1" customWidth="1"/>
    <col min="11" max="11" width="16.6640625" bestFit="1" customWidth="1"/>
  </cols>
  <sheetData>
    <row r="1" spans="1:13" ht="16" thickBot="1" x14ac:dyDescent="0.25">
      <c r="A1" s="146" t="s">
        <v>0</v>
      </c>
      <c r="B1" s="147"/>
      <c r="C1" s="147"/>
      <c r="D1" s="147"/>
      <c r="E1" s="147"/>
      <c r="F1" s="147"/>
      <c r="G1" s="147"/>
      <c r="H1" s="147"/>
      <c r="I1" s="148"/>
      <c r="J1" s="188" t="s">
        <v>61</v>
      </c>
    </row>
    <row r="2" spans="1:13" ht="16" thickBot="1" x14ac:dyDescent="0.25">
      <c r="A2" s="149"/>
      <c r="B2" s="131" t="s">
        <v>2</v>
      </c>
      <c r="C2" s="132"/>
      <c r="D2" s="131" t="s">
        <v>3</v>
      </c>
      <c r="E2" s="145"/>
      <c r="F2" s="132"/>
      <c r="G2" s="142" t="s">
        <v>4</v>
      </c>
      <c r="H2" s="134"/>
      <c r="I2" s="150"/>
      <c r="J2" s="188"/>
    </row>
    <row r="3" spans="1:13" ht="16" thickBot="1" x14ac:dyDescent="0.25">
      <c r="A3" s="151" t="s">
        <v>7</v>
      </c>
      <c r="B3" s="134"/>
      <c r="C3" s="134"/>
      <c r="D3" s="134"/>
      <c r="E3" s="134"/>
      <c r="F3" s="134"/>
      <c r="G3" s="134"/>
      <c r="H3" s="134"/>
      <c r="I3" s="150"/>
      <c r="J3" s="188"/>
    </row>
    <row r="4" spans="1:13" ht="17" thickTop="1" thickBot="1" x14ac:dyDescent="0.25">
      <c r="A4" s="152"/>
      <c r="B4" s="7" t="s">
        <v>9</v>
      </c>
      <c r="C4" s="8" t="s">
        <v>10</v>
      </c>
      <c r="D4" s="9" t="s">
        <v>9</v>
      </c>
      <c r="E4" s="9" t="s">
        <v>10</v>
      </c>
      <c r="F4" s="10" t="s">
        <v>11</v>
      </c>
      <c r="G4" s="3" t="s">
        <v>9</v>
      </c>
      <c r="H4" s="9" t="s">
        <v>10</v>
      </c>
      <c r="I4" s="153" t="s">
        <v>11</v>
      </c>
      <c r="J4" s="188"/>
    </row>
    <row r="5" spans="1:13" ht="15" x14ac:dyDescent="0.2">
      <c r="A5" s="193" t="s">
        <v>78</v>
      </c>
      <c r="B5" s="36">
        <v>91.37</v>
      </c>
      <c r="C5" s="15">
        <v>91.76</v>
      </c>
      <c r="D5" s="20">
        <v>92.18</v>
      </c>
      <c r="E5" s="45">
        <v>92.05</v>
      </c>
      <c r="F5" s="31">
        <v>90.73</v>
      </c>
      <c r="G5" s="34">
        <v>91.1</v>
      </c>
      <c r="H5" s="47">
        <v>90.91</v>
      </c>
      <c r="I5" s="31">
        <v>90.81</v>
      </c>
      <c r="J5" s="188"/>
    </row>
    <row r="6" spans="1:13" ht="16" thickBot="1" x14ac:dyDescent="0.25">
      <c r="A6" s="196" t="s">
        <v>79</v>
      </c>
      <c r="B6" s="1">
        <v>91.45</v>
      </c>
      <c r="C6" s="15">
        <v>91.89</v>
      </c>
      <c r="D6" s="55">
        <v>93.16</v>
      </c>
      <c r="E6" s="29">
        <v>93.24</v>
      </c>
      <c r="F6" s="63">
        <v>91.73</v>
      </c>
      <c r="G6" s="36">
        <v>89.52</v>
      </c>
      <c r="H6" s="32">
        <v>90.32</v>
      </c>
      <c r="I6" s="63">
        <v>91.73</v>
      </c>
      <c r="J6" s="188"/>
    </row>
    <row r="7" spans="1:13" ht="15" x14ac:dyDescent="0.2">
      <c r="A7" s="160" t="s">
        <v>34</v>
      </c>
      <c r="B7" s="137"/>
      <c r="C7" s="137"/>
      <c r="D7" s="137"/>
      <c r="E7" s="137"/>
      <c r="F7" s="137"/>
      <c r="G7" s="137"/>
      <c r="H7" s="137"/>
      <c r="I7" s="161"/>
      <c r="J7" s="188"/>
      <c r="M7" s="190"/>
    </row>
    <row r="8" spans="1:13" ht="15" x14ac:dyDescent="0.2">
      <c r="J8" s="188"/>
      <c r="K8" s="152"/>
      <c r="L8" s="193" t="s">
        <v>78</v>
      </c>
      <c r="M8" s="196" t="s">
        <v>79</v>
      </c>
    </row>
    <row r="9" spans="1:13" ht="15" x14ac:dyDescent="0.2">
      <c r="J9" s="188"/>
      <c r="K9" t="s">
        <v>66</v>
      </c>
      <c r="L9" s="36">
        <v>91.37</v>
      </c>
      <c r="M9" s="1">
        <v>91.45</v>
      </c>
    </row>
    <row r="10" spans="1:13" x14ac:dyDescent="0.15">
      <c r="K10" t="s">
        <v>67</v>
      </c>
      <c r="L10" s="15">
        <v>91.76</v>
      </c>
      <c r="M10" s="15">
        <v>91.89</v>
      </c>
    </row>
    <row r="11" spans="1:13" ht="15" x14ac:dyDescent="0.2">
      <c r="K11" t="s">
        <v>71</v>
      </c>
      <c r="L11" s="20">
        <v>92.18</v>
      </c>
      <c r="M11" s="55">
        <v>93.16</v>
      </c>
    </row>
    <row r="12" spans="1:13" x14ac:dyDescent="0.15">
      <c r="K12" t="s">
        <v>72</v>
      </c>
      <c r="L12" s="45">
        <v>92.05</v>
      </c>
      <c r="M12" s="29">
        <v>93.24</v>
      </c>
    </row>
    <row r="13" spans="1:13" ht="16" thickBot="1" x14ac:dyDescent="0.25">
      <c r="K13" t="s">
        <v>73</v>
      </c>
      <c r="L13" s="31">
        <v>90.73</v>
      </c>
      <c r="M13" s="63">
        <v>91.73</v>
      </c>
    </row>
    <row r="14" spans="1:13" ht="16" thickBot="1" x14ac:dyDescent="0.25">
      <c r="A14" s="146" t="s">
        <v>33</v>
      </c>
      <c r="B14" s="147"/>
      <c r="C14" s="147"/>
      <c r="D14" s="147"/>
      <c r="E14" s="147"/>
      <c r="F14" s="147"/>
      <c r="G14" s="147"/>
      <c r="H14" s="147"/>
      <c r="I14" s="148"/>
      <c r="J14" s="188" t="s">
        <v>33</v>
      </c>
      <c r="K14" t="s">
        <v>68</v>
      </c>
      <c r="L14" s="34">
        <v>91.1</v>
      </c>
      <c r="M14" s="36">
        <v>89.52</v>
      </c>
    </row>
    <row r="15" spans="1:13" ht="16" thickBot="1" x14ac:dyDescent="0.25">
      <c r="A15" s="149"/>
      <c r="B15" s="131" t="s">
        <v>2</v>
      </c>
      <c r="C15" s="132"/>
      <c r="D15" s="131" t="s">
        <v>3</v>
      </c>
      <c r="E15" s="145"/>
      <c r="F15" s="132"/>
      <c r="G15" s="142" t="s">
        <v>4</v>
      </c>
      <c r="H15" s="134"/>
      <c r="I15" s="150"/>
      <c r="J15" s="188"/>
      <c r="K15" t="s">
        <v>69</v>
      </c>
      <c r="L15" s="47">
        <v>90.91</v>
      </c>
      <c r="M15" s="32">
        <v>90.32</v>
      </c>
    </row>
    <row r="16" spans="1:13" ht="16" thickBot="1" x14ac:dyDescent="0.25">
      <c r="A16" s="160" t="s">
        <v>7</v>
      </c>
      <c r="B16" s="137"/>
      <c r="C16" s="137"/>
      <c r="D16" s="137"/>
      <c r="E16" s="137"/>
      <c r="F16" s="137"/>
      <c r="G16" s="137"/>
      <c r="H16" s="137"/>
      <c r="I16" s="161"/>
      <c r="J16" s="188"/>
      <c r="K16" t="s">
        <v>70</v>
      </c>
      <c r="L16" s="31">
        <v>90.81</v>
      </c>
      <c r="M16" s="63">
        <v>91.73</v>
      </c>
    </row>
    <row r="17" spans="1:13" ht="17" thickTop="1" thickBot="1" x14ac:dyDescent="0.25">
      <c r="A17" s="162"/>
      <c r="B17" s="7" t="s">
        <v>9</v>
      </c>
      <c r="C17" s="8" t="s">
        <v>10</v>
      </c>
      <c r="D17" s="50" t="s">
        <v>9</v>
      </c>
      <c r="E17" s="50" t="s">
        <v>10</v>
      </c>
      <c r="F17" s="8" t="s">
        <v>11</v>
      </c>
      <c r="G17" s="7" t="s">
        <v>9</v>
      </c>
      <c r="H17" s="50" t="s">
        <v>10</v>
      </c>
      <c r="I17" s="163" t="s">
        <v>11</v>
      </c>
      <c r="J17" s="188"/>
      <c r="K17" t="s">
        <v>65</v>
      </c>
      <c r="L17">
        <v>91</v>
      </c>
      <c r="M17">
        <v>92</v>
      </c>
    </row>
    <row r="18" spans="1:13" ht="15" x14ac:dyDescent="0.2">
      <c r="A18" s="193" t="s">
        <v>78</v>
      </c>
      <c r="B18" s="36">
        <v>0.46</v>
      </c>
      <c r="C18" s="19">
        <v>0.55000000000000004</v>
      </c>
      <c r="D18" s="1">
        <v>0.47</v>
      </c>
      <c r="E18" s="34">
        <v>0.53</v>
      </c>
      <c r="F18" s="27">
        <v>0.45</v>
      </c>
      <c r="G18" s="82">
        <v>0.48</v>
      </c>
      <c r="H18" s="34">
        <v>0.45</v>
      </c>
      <c r="I18" s="27">
        <v>0.48</v>
      </c>
      <c r="J18" s="188"/>
    </row>
    <row r="19" spans="1:13" ht="16" thickBot="1" x14ac:dyDescent="0.25">
      <c r="A19" s="196" t="s">
        <v>79</v>
      </c>
      <c r="B19" s="110">
        <v>0.48</v>
      </c>
      <c r="C19" s="37">
        <v>0.37</v>
      </c>
      <c r="D19" s="84">
        <v>0.54</v>
      </c>
      <c r="E19" s="30">
        <v>0.52</v>
      </c>
      <c r="F19" s="111" t="s">
        <v>54</v>
      </c>
      <c r="G19" s="1">
        <v>0.45</v>
      </c>
      <c r="H19" s="1">
        <v>0.32</v>
      </c>
      <c r="I19" s="63" t="s">
        <v>54</v>
      </c>
      <c r="J19" s="188"/>
    </row>
    <row r="20" spans="1:13" ht="16" thickTop="1" x14ac:dyDescent="0.2">
      <c r="A20" s="175" t="s">
        <v>34</v>
      </c>
      <c r="B20" s="176"/>
      <c r="C20" s="176"/>
      <c r="D20" s="176"/>
      <c r="E20" s="176"/>
      <c r="F20" s="176"/>
      <c r="G20" s="176"/>
      <c r="H20" s="176"/>
      <c r="I20" s="177"/>
      <c r="J20" s="188"/>
      <c r="K20" s="162"/>
      <c r="L20" s="193" t="s">
        <v>78</v>
      </c>
      <c r="M20" s="196" t="s">
        <v>79</v>
      </c>
    </row>
    <row r="21" spans="1:13" ht="15" x14ac:dyDescent="0.2">
      <c r="B21">
        <f>ROUND(B18,2)</f>
        <v>0.46</v>
      </c>
      <c r="C21">
        <f t="shared" ref="C21:I22" si="0">ROUND(C18,2)</f>
        <v>0.55000000000000004</v>
      </c>
      <c r="D21">
        <f t="shared" si="0"/>
        <v>0.47</v>
      </c>
      <c r="E21">
        <f t="shared" si="0"/>
        <v>0.53</v>
      </c>
      <c r="F21">
        <f t="shared" si="0"/>
        <v>0.45</v>
      </c>
      <c r="G21">
        <f t="shared" si="0"/>
        <v>0.48</v>
      </c>
      <c r="H21">
        <f t="shared" si="0"/>
        <v>0.45</v>
      </c>
      <c r="I21">
        <f t="shared" si="0"/>
        <v>0.48</v>
      </c>
      <c r="J21" s="188"/>
      <c r="K21" t="s">
        <v>66</v>
      </c>
      <c r="L21" s="36">
        <v>0.46</v>
      </c>
      <c r="M21" s="110">
        <v>0.48</v>
      </c>
    </row>
    <row r="22" spans="1:13" ht="15" x14ac:dyDescent="0.2">
      <c r="B22">
        <f>ROUND(B19,2)</f>
        <v>0.48</v>
      </c>
      <c r="C22">
        <f t="shared" si="0"/>
        <v>0.37</v>
      </c>
      <c r="D22">
        <f t="shared" si="0"/>
        <v>0.54</v>
      </c>
      <c r="E22">
        <f t="shared" si="0"/>
        <v>0.52</v>
      </c>
      <c r="F22" t="e">
        <f t="shared" si="0"/>
        <v>#VALUE!</v>
      </c>
      <c r="G22">
        <f t="shared" si="0"/>
        <v>0.45</v>
      </c>
      <c r="H22">
        <f t="shared" si="0"/>
        <v>0.32</v>
      </c>
      <c r="I22" t="e">
        <f t="shared" si="0"/>
        <v>#VALUE!</v>
      </c>
      <c r="J22" s="188"/>
      <c r="K22" t="s">
        <v>67</v>
      </c>
      <c r="L22" s="19">
        <v>0.55000000000000004</v>
      </c>
      <c r="M22" s="37">
        <v>0.37</v>
      </c>
    </row>
    <row r="23" spans="1:13" ht="15" x14ac:dyDescent="0.2">
      <c r="K23" t="s">
        <v>71</v>
      </c>
      <c r="L23" s="1">
        <v>0.47</v>
      </c>
      <c r="M23" s="84">
        <v>0.54</v>
      </c>
    </row>
    <row r="24" spans="1:13" ht="15" x14ac:dyDescent="0.2">
      <c r="K24" t="s">
        <v>72</v>
      </c>
      <c r="L24" s="34">
        <v>0.53</v>
      </c>
      <c r="M24" s="30">
        <v>0.52</v>
      </c>
    </row>
    <row r="25" spans="1:13" ht="15" x14ac:dyDescent="0.2">
      <c r="K25" t="s">
        <v>73</v>
      </c>
      <c r="L25" s="27">
        <v>0.45</v>
      </c>
      <c r="M25" s="111" t="s">
        <v>54</v>
      </c>
    </row>
    <row r="26" spans="1:13" ht="16" thickBot="1" x14ac:dyDescent="0.25">
      <c r="K26" t="s">
        <v>68</v>
      </c>
      <c r="L26" s="82">
        <v>0.48</v>
      </c>
      <c r="M26" s="1">
        <v>0.45</v>
      </c>
    </row>
    <row r="27" spans="1:13" ht="15" x14ac:dyDescent="0.2">
      <c r="A27" s="146" t="s">
        <v>57</v>
      </c>
      <c r="B27" s="147"/>
      <c r="C27" s="147"/>
      <c r="D27" s="147"/>
      <c r="E27" s="147"/>
      <c r="F27" s="147"/>
      <c r="G27" s="147"/>
      <c r="H27" s="147"/>
      <c r="I27" s="148"/>
      <c r="K27" t="s">
        <v>69</v>
      </c>
      <c r="L27" s="34">
        <v>0.45</v>
      </c>
      <c r="M27" s="1">
        <v>0.32</v>
      </c>
    </row>
    <row r="28" spans="1:13" ht="16" thickBot="1" x14ac:dyDescent="0.25">
      <c r="A28" s="152"/>
      <c r="B28" s="158"/>
      <c r="C28" s="158"/>
      <c r="D28" s="158"/>
      <c r="E28" s="158"/>
      <c r="F28" s="158"/>
      <c r="G28" s="158"/>
      <c r="H28" s="158"/>
      <c r="I28" s="159"/>
      <c r="J28" s="189" t="s">
        <v>62</v>
      </c>
      <c r="K28" t="s">
        <v>70</v>
      </c>
      <c r="L28" s="27">
        <v>0.48</v>
      </c>
      <c r="M28" s="63" t="s">
        <v>54</v>
      </c>
    </row>
    <row r="29" spans="1:13" ht="16" thickBot="1" x14ac:dyDescent="0.25">
      <c r="A29" s="149"/>
      <c r="B29" s="131" t="s">
        <v>2</v>
      </c>
      <c r="C29" s="132"/>
      <c r="D29" s="131" t="s">
        <v>3</v>
      </c>
      <c r="E29" s="145"/>
      <c r="F29" s="132"/>
      <c r="G29" s="142" t="s">
        <v>4</v>
      </c>
      <c r="H29" s="134"/>
      <c r="I29" s="150"/>
      <c r="J29" s="189"/>
      <c r="K29" t="s">
        <v>65</v>
      </c>
      <c r="L29" s="192">
        <v>0.45</v>
      </c>
      <c r="M29">
        <v>0.26</v>
      </c>
    </row>
    <row r="30" spans="1:13" ht="16" thickBot="1" x14ac:dyDescent="0.25">
      <c r="A30" s="151" t="s">
        <v>7</v>
      </c>
      <c r="B30" s="134"/>
      <c r="C30" s="134"/>
      <c r="D30" s="134"/>
      <c r="E30" s="134"/>
      <c r="F30" s="134"/>
      <c r="G30" s="134"/>
      <c r="H30" s="134"/>
      <c r="I30" s="150"/>
      <c r="J30" s="189"/>
    </row>
    <row r="31" spans="1:13" ht="17" thickTop="1" thickBot="1" x14ac:dyDescent="0.25">
      <c r="A31" s="152"/>
      <c r="B31" s="50" t="s">
        <v>9</v>
      </c>
      <c r="C31" s="8" t="s">
        <v>10</v>
      </c>
      <c r="D31" s="50" t="s">
        <v>9</v>
      </c>
      <c r="E31" s="50" t="s">
        <v>10</v>
      </c>
      <c r="F31" s="8" t="s">
        <v>11</v>
      </c>
      <c r="G31" s="7" t="s">
        <v>9</v>
      </c>
      <c r="H31" s="50" t="s">
        <v>10</v>
      </c>
      <c r="I31" s="163" t="s">
        <v>11</v>
      </c>
      <c r="J31" s="189"/>
    </row>
    <row r="32" spans="1:13" ht="15" x14ac:dyDescent="0.2">
      <c r="A32" s="193" t="s">
        <v>78</v>
      </c>
      <c r="B32" s="34">
        <v>0.97</v>
      </c>
      <c r="C32" s="37">
        <v>0.96</v>
      </c>
      <c r="D32" s="1">
        <v>0.97</v>
      </c>
      <c r="E32" s="45">
        <v>0.97</v>
      </c>
      <c r="F32" s="27">
        <v>0.98</v>
      </c>
      <c r="G32" s="82">
        <v>0.97</v>
      </c>
      <c r="H32" s="34">
        <v>0.97</v>
      </c>
      <c r="I32" s="27">
        <v>0.98</v>
      </c>
      <c r="J32" s="189"/>
    </row>
    <row r="33" spans="1:13" ht="16" thickBot="1" x14ac:dyDescent="0.25">
      <c r="A33" s="196" t="s">
        <v>79</v>
      </c>
      <c r="B33" s="1">
        <v>0.96</v>
      </c>
      <c r="C33" s="1">
        <v>0.96</v>
      </c>
      <c r="D33" s="84">
        <v>0.97</v>
      </c>
      <c r="E33" s="38">
        <v>0.97</v>
      </c>
      <c r="F33" s="111">
        <v>0.98</v>
      </c>
      <c r="G33" s="1">
        <v>0.94</v>
      </c>
      <c r="H33" s="1">
        <v>0.95</v>
      </c>
      <c r="I33" s="63">
        <v>0.98</v>
      </c>
      <c r="J33" s="189"/>
      <c r="K33" s="152"/>
      <c r="L33" s="193" t="s">
        <v>78</v>
      </c>
      <c r="M33" s="196" t="s">
        <v>79</v>
      </c>
    </row>
    <row r="34" spans="1:13" ht="15" x14ac:dyDescent="0.2">
      <c r="A34" s="160" t="s">
        <v>34</v>
      </c>
      <c r="B34" s="137"/>
      <c r="C34" s="137"/>
      <c r="D34" s="137"/>
      <c r="E34" s="137"/>
      <c r="F34" s="137"/>
      <c r="G34" s="137"/>
      <c r="H34" s="137"/>
      <c r="I34" s="161"/>
      <c r="J34" s="189"/>
      <c r="K34" t="s">
        <v>66</v>
      </c>
      <c r="L34" s="34">
        <v>0.97</v>
      </c>
      <c r="M34" s="1">
        <v>0.96</v>
      </c>
    </row>
    <row r="35" spans="1:13" ht="15" x14ac:dyDescent="0.2">
      <c r="B35">
        <f>ROUND(B32,2)</f>
        <v>0.97</v>
      </c>
      <c r="C35">
        <f t="shared" ref="C35:I36" si="1">ROUND(C32,2)</f>
        <v>0.96</v>
      </c>
      <c r="D35">
        <f t="shared" si="1"/>
        <v>0.97</v>
      </c>
      <c r="E35">
        <f t="shared" si="1"/>
        <v>0.97</v>
      </c>
      <c r="F35">
        <f t="shared" si="1"/>
        <v>0.98</v>
      </c>
      <c r="G35">
        <f t="shared" si="1"/>
        <v>0.97</v>
      </c>
      <c r="H35">
        <f t="shared" si="1"/>
        <v>0.97</v>
      </c>
      <c r="I35">
        <f t="shared" si="1"/>
        <v>0.98</v>
      </c>
      <c r="J35" s="189"/>
      <c r="K35" t="s">
        <v>67</v>
      </c>
      <c r="L35" s="37">
        <v>0.96</v>
      </c>
      <c r="M35" s="1">
        <v>0.96</v>
      </c>
    </row>
    <row r="36" spans="1:13" ht="15" x14ac:dyDescent="0.2">
      <c r="B36">
        <f>ROUND(B33,2)</f>
        <v>0.96</v>
      </c>
      <c r="C36">
        <f t="shared" si="1"/>
        <v>0.96</v>
      </c>
      <c r="D36">
        <f t="shared" si="1"/>
        <v>0.97</v>
      </c>
      <c r="E36">
        <f t="shared" si="1"/>
        <v>0.97</v>
      </c>
      <c r="F36">
        <f t="shared" si="1"/>
        <v>0.98</v>
      </c>
      <c r="G36">
        <f t="shared" si="1"/>
        <v>0.94</v>
      </c>
      <c r="H36">
        <f t="shared" si="1"/>
        <v>0.95</v>
      </c>
      <c r="I36">
        <f t="shared" si="1"/>
        <v>0.98</v>
      </c>
      <c r="J36" s="189"/>
      <c r="K36" t="s">
        <v>71</v>
      </c>
      <c r="L36" s="1">
        <v>0.97</v>
      </c>
      <c r="M36" s="84">
        <v>0.97</v>
      </c>
    </row>
    <row r="37" spans="1:13" ht="15" x14ac:dyDescent="0.2">
      <c r="K37" t="s">
        <v>72</v>
      </c>
      <c r="L37" s="45">
        <v>0.97</v>
      </c>
      <c r="M37" s="38">
        <v>0.97</v>
      </c>
    </row>
    <row r="38" spans="1:13" ht="15" x14ac:dyDescent="0.2">
      <c r="K38" t="s">
        <v>73</v>
      </c>
      <c r="L38" s="27">
        <v>0.98</v>
      </c>
      <c r="M38" s="111">
        <v>0.98</v>
      </c>
    </row>
    <row r="39" spans="1:13" ht="15" x14ac:dyDescent="0.2">
      <c r="K39" t="s">
        <v>68</v>
      </c>
      <c r="L39" s="82">
        <v>0.97</v>
      </c>
      <c r="M39" s="1">
        <v>0.94</v>
      </c>
    </row>
    <row r="40" spans="1:13" ht="15" x14ac:dyDescent="0.2">
      <c r="K40" t="s">
        <v>69</v>
      </c>
      <c r="L40" s="34">
        <v>0.97</v>
      </c>
      <c r="M40" s="1">
        <v>0.95</v>
      </c>
    </row>
    <row r="41" spans="1:13" ht="15" x14ac:dyDescent="0.2">
      <c r="K41" t="s">
        <v>70</v>
      </c>
      <c r="L41" s="27">
        <v>0.98</v>
      </c>
      <c r="M41" s="63">
        <v>0.98</v>
      </c>
    </row>
  </sheetData>
  <mergeCells count="18">
    <mergeCell ref="J28:J36"/>
    <mergeCell ref="B29:C29"/>
    <mergeCell ref="D29:F29"/>
    <mergeCell ref="G29:I29"/>
    <mergeCell ref="A30:I30"/>
    <mergeCell ref="A34:I34"/>
    <mergeCell ref="J14:J22"/>
    <mergeCell ref="B15:C15"/>
    <mergeCell ref="D15:F15"/>
    <mergeCell ref="G15:I15"/>
    <mergeCell ref="A16:I16"/>
    <mergeCell ref="A20:I20"/>
    <mergeCell ref="J1:J9"/>
    <mergeCell ref="B2:C2"/>
    <mergeCell ref="D2:F2"/>
    <mergeCell ref="G2:I2"/>
    <mergeCell ref="A3:I3"/>
    <mergeCell ref="A7:I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1681-A122-2249-B3F3-48B0FB38371A}">
  <dimension ref="A1:M42"/>
  <sheetViews>
    <sheetView workbookViewId="0">
      <selection activeCell="U30" sqref="U30"/>
    </sheetView>
  </sheetViews>
  <sheetFormatPr baseColWidth="10" defaultRowHeight="14" x14ac:dyDescent="0.15"/>
  <cols>
    <col min="9" max="9" width="13.1640625" bestFit="1" customWidth="1"/>
    <col min="11" max="11" width="16.6640625" bestFit="1" customWidth="1"/>
  </cols>
  <sheetData>
    <row r="1" spans="1:13" ht="16" thickBot="1" x14ac:dyDescent="0.25">
      <c r="A1" s="146" t="s">
        <v>0</v>
      </c>
      <c r="B1" s="147"/>
      <c r="C1" s="147"/>
      <c r="D1" s="147"/>
      <c r="E1" s="147"/>
      <c r="F1" s="147"/>
      <c r="G1" s="147"/>
      <c r="H1" s="147"/>
      <c r="I1" s="148"/>
      <c r="J1" s="188" t="s">
        <v>61</v>
      </c>
    </row>
    <row r="2" spans="1:13" ht="16" thickBot="1" x14ac:dyDescent="0.25">
      <c r="A2" s="149"/>
      <c r="B2" s="131" t="s">
        <v>2</v>
      </c>
      <c r="C2" s="132"/>
      <c r="D2" s="131" t="s">
        <v>3</v>
      </c>
      <c r="E2" s="145"/>
      <c r="F2" s="132"/>
      <c r="G2" s="142" t="s">
        <v>4</v>
      </c>
      <c r="H2" s="134"/>
      <c r="I2" s="150"/>
      <c r="J2" s="188"/>
    </row>
    <row r="3" spans="1:13" ht="16" thickBot="1" x14ac:dyDescent="0.25">
      <c r="A3" s="151" t="s">
        <v>7</v>
      </c>
      <c r="B3" s="134"/>
      <c r="C3" s="134"/>
      <c r="D3" s="134"/>
      <c r="E3" s="134"/>
      <c r="F3" s="134"/>
      <c r="G3" s="134"/>
      <c r="H3" s="134"/>
      <c r="I3" s="150"/>
      <c r="J3" s="188"/>
    </row>
    <row r="4" spans="1:13" ht="17" thickTop="1" thickBot="1" x14ac:dyDescent="0.25">
      <c r="A4" s="152"/>
      <c r="B4" s="7" t="s">
        <v>9</v>
      </c>
      <c r="C4" s="8" t="s">
        <v>10</v>
      </c>
      <c r="D4" s="9" t="s">
        <v>9</v>
      </c>
      <c r="E4" s="9" t="s">
        <v>10</v>
      </c>
      <c r="F4" s="10" t="s">
        <v>11</v>
      </c>
      <c r="G4" s="3" t="s">
        <v>9</v>
      </c>
      <c r="H4" s="9" t="s">
        <v>10</v>
      </c>
      <c r="I4" s="153" t="s">
        <v>11</v>
      </c>
      <c r="J4" s="188"/>
    </row>
    <row r="5" spans="1:13" ht="16" thickBot="1" x14ac:dyDescent="0.25">
      <c r="A5" s="197" t="s">
        <v>80</v>
      </c>
      <c r="B5" s="43">
        <v>87.38</v>
      </c>
      <c r="C5" s="44">
        <v>86.18</v>
      </c>
      <c r="D5" s="20">
        <v>88.09</v>
      </c>
      <c r="E5" s="2">
        <v>87.19</v>
      </c>
      <c r="F5" s="51">
        <v>89.3</v>
      </c>
      <c r="G5" s="20">
        <v>88.09</v>
      </c>
      <c r="H5" s="53">
        <v>89.45</v>
      </c>
      <c r="I5" s="51">
        <v>89.3</v>
      </c>
      <c r="J5" s="188"/>
    </row>
    <row r="6" spans="1:13" ht="16" thickBot="1" x14ac:dyDescent="0.25">
      <c r="A6" s="198" t="s">
        <v>81</v>
      </c>
      <c r="B6" s="59">
        <v>78.87</v>
      </c>
      <c r="C6" s="60">
        <v>83.62</v>
      </c>
      <c r="D6" s="66">
        <v>92.14</v>
      </c>
      <c r="E6" s="68">
        <v>84.67</v>
      </c>
      <c r="F6" s="69">
        <v>80.5</v>
      </c>
      <c r="G6" s="65">
        <v>81.510000000000005</v>
      </c>
      <c r="H6" s="70">
        <v>83.28</v>
      </c>
      <c r="I6" s="69">
        <v>80.45</v>
      </c>
      <c r="J6" s="188"/>
    </row>
    <row r="7" spans="1:13" ht="16" thickTop="1" x14ac:dyDescent="0.2">
      <c r="A7" s="160" t="s">
        <v>34</v>
      </c>
      <c r="B7" s="137"/>
      <c r="C7" s="137"/>
      <c r="D7" s="137"/>
      <c r="E7" s="137"/>
      <c r="F7" s="137"/>
      <c r="G7" s="137"/>
      <c r="H7" s="137"/>
      <c r="I7" s="161"/>
      <c r="J7" s="188"/>
      <c r="M7" s="190"/>
    </row>
    <row r="8" spans="1:13" ht="16" thickBot="1" x14ac:dyDescent="0.25">
      <c r="J8" s="188"/>
      <c r="K8" s="152"/>
      <c r="L8" s="197" t="s">
        <v>80</v>
      </c>
      <c r="M8" s="198" t="s">
        <v>81</v>
      </c>
    </row>
    <row r="9" spans="1:13" ht="16" thickBot="1" x14ac:dyDescent="0.25">
      <c r="J9" s="188"/>
      <c r="K9" t="s">
        <v>66</v>
      </c>
      <c r="L9" s="43">
        <v>87.38</v>
      </c>
      <c r="M9" s="59">
        <v>78.87</v>
      </c>
    </row>
    <row r="10" spans="1:13" ht="17" thickTop="1" thickBot="1" x14ac:dyDescent="0.25">
      <c r="K10" t="s">
        <v>67</v>
      </c>
      <c r="L10" s="44">
        <v>86.18</v>
      </c>
      <c r="M10" s="60">
        <v>83.62</v>
      </c>
    </row>
    <row r="11" spans="1:13" ht="17" thickTop="1" thickBot="1" x14ac:dyDescent="0.25">
      <c r="K11" t="s">
        <v>71</v>
      </c>
      <c r="L11" s="20">
        <v>88.09</v>
      </c>
      <c r="M11" s="66">
        <v>92.14</v>
      </c>
    </row>
    <row r="12" spans="1:13" ht="16" thickTop="1" thickBot="1" x14ac:dyDescent="0.2">
      <c r="K12" t="s">
        <v>72</v>
      </c>
      <c r="L12" s="2">
        <v>87.19</v>
      </c>
      <c r="M12" s="68">
        <v>84.67</v>
      </c>
    </row>
    <row r="13" spans="1:13" ht="17" thickTop="1" thickBot="1" x14ac:dyDescent="0.25">
      <c r="K13" t="s">
        <v>73</v>
      </c>
      <c r="L13" s="51">
        <v>89.3</v>
      </c>
      <c r="M13" s="69">
        <v>80.5</v>
      </c>
    </row>
    <row r="14" spans="1:13" ht="16" thickBot="1" x14ac:dyDescent="0.25">
      <c r="A14" s="146" t="s">
        <v>33</v>
      </c>
      <c r="B14" s="147"/>
      <c r="C14" s="147"/>
      <c r="D14" s="147"/>
      <c r="E14" s="147"/>
      <c r="F14" s="147"/>
      <c r="G14" s="147"/>
      <c r="H14" s="147"/>
      <c r="I14" s="148"/>
      <c r="J14" s="188" t="s">
        <v>33</v>
      </c>
      <c r="K14" t="s">
        <v>68</v>
      </c>
      <c r="L14" s="20">
        <v>88.09</v>
      </c>
      <c r="M14" s="65">
        <v>81.510000000000005</v>
      </c>
    </row>
    <row r="15" spans="1:13" ht="17" thickTop="1" thickBot="1" x14ac:dyDescent="0.25">
      <c r="A15" s="149"/>
      <c r="B15" s="131" t="s">
        <v>2</v>
      </c>
      <c r="C15" s="132"/>
      <c r="D15" s="131" t="s">
        <v>3</v>
      </c>
      <c r="E15" s="145"/>
      <c r="F15" s="132"/>
      <c r="G15" s="142" t="s">
        <v>4</v>
      </c>
      <c r="H15" s="134"/>
      <c r="I15" s="150"/>
      <c r="J15" s="188"/>
      <c r="K15" t="s">
        <v>69</v>
      </c>
      <c r="L15" s="53">
        <v>89.45</v>
      </c>
      <c r="M15" s="70">
        <v>83.28</v>
      </c>
    </row>
    <row r="16" spans="1:13" ht="16" thickBot="1" x14ac:dyDescent="0.25">
      <c r="A16" s="160" t="s">
        <v>7</v>
      </c>
      <c r="B16" s="137"/>
      <c r="C16" s="137"/>
      <c r="D16" s="137"/>
      <c r="E16" s="137"/>
      <c r="F16" s="137"/>
      <c r="G16" s="137"/>
      <c r="H16" s="137"/>
      <c r="I16" s="161"/>
      <c r="J16" s="188"/>
      <c r="K16" t="s">
        <v>70</v>
      </c>
      <c r="L16" s="51">
        <v>89.3</v>
      </c>
      <c r="M16" s="69">
        <v>80.45</v>
      </c>
    </row>
    <row r="17" spans="1:13" ht="17" thickTop="1" thickBot="1" x14ac:dyDescent="0.25">
      <c r="A17" s="162"/>
      <c r="B17" s="7" t="s">
        <v>9</v>
      </c>
      <c r="C17" s="8" t="s">
        <v>10</v>
      </c>
      <c r="D17" s="50" t="s">
        <v>9</v>
      </c>
      <c r="E17" s="50" t="s">
        <v>10</v>
      </c>
      <c r="F17" s="8" t="s">
        <v>11</v>
      </c>
      <c r="G17" s="7" t="s">
        <v>9</v>
      </c>
      <c r="H17" s="50" t="s">
        <v>10</v>
      </c>
      <c r="I17" s="163" t="s">
        <v>11</v>
      </c>
      <c r="J17" s="188"/>
      <c r="K17" t="s">
        <v>65</v>
      </c>
      <c r="L17">
        <v>90</v>
      </c>
      <c r="M17">
        <v>85</v>
      </c>
    </row>
    <row r="18" spans="1:13" ht="16" thickBot="1" x14ac:dyDescent="0.25">
      <c r="A18" s="197" t="s">
        <v>80</v>
      </c>
      <c r="B18" s="94">
        <v>0.18</v>
      </c>
      <c r="C18" s="95">
        <v>0.16</v>
      </c>
      <c r="D18" s="96">
        <v>0.11</v>
      </c>
      <c r="E18" s="96">
        <v>0.06</v>
      </c>
      <c r="F18" s="97" t="s">
        <v>54</v>
      </c>
      <c r="G18" s="98">
        <v>7.0000000000000007E-2</v>
      </c>
      <c r="H18" s="96">
        <v>0.13</v>
      </c>
      <c r="I18" s="69" t="s">
        <v>54</v>
      </c>
      <c r="J18" s="188"/>
    </row>
    <row r="19" spans="1:13" ht="16" thickBot="1" x14ac:dyDescent="0.25">
      <c r="A19" s="198" t="s">
        <v>81</v>
      </c>
      <c r="B19" s="65">
        <v>0.41</v>
      </c>
      <c r="C19" s="113">
        <v>0.47</v>
      </c>
      <c r="D19" s="114">
        <v>0.45</v>
      </c>
      <c r="E19" s="59">
        <v>0.46</v>
      </c>
      <c r="F19" s="115" t="s">
        <v>54</v>
      </c>
      <c r="G19" s="108">
        <v>0.33</v>
      </c>
      <c r="H19" s="96">
        <v>0.4</v>
      </c>
      <c r="I19" s="69" t="s">
        <v>54</v>
      </c>
      <c r="J19" s="188"/>
    </row>
    <row r="20" spans="1:13" ht="17" thickTop="1" thickBot="1" x14ac:dyDescent="0.25">
      <c r="A20" s="175" t="s">
        <v>34</v>
      </c>
      <c r="B20" s="176"/>
      <c r="C20" s="176"/>
      <c r="D20" s="176"/>
      <c r="E20" s="176"/>
      <c r="F20" s="176"/>
      <c r="G20" s="176"/>
      <c r="H20" s="176"/>
      <c r="I20" s="177"/>
      <c r="J20" s="188"/>
      <c r="K20" s="162"/>
      <c r="L20" s="197" t="s">
        <v>80</v>
      </c>
      <c r="M20" s="198" t="s">
        <v>81</v>
      </c>
    </row>
    <row r="21" spans="1:13" ht="16" thickBot="1" x14ac:dyDescent="0.25">
      <c r="B21">
        <f>ROUND(B18,2)</f>
        <v>0.18</v>
      </c>
      <c r="C21">
        <f t="shared" ref="C21:I22" si="0">ROUND(C18,2)</f>
        <v>0.16</v>
      </c>
      <c r="D21">
        <f t="shared" si="0"/>
        <v>0.11</v>
      </c>
      <c r="E21">
        <f t="shared" si="0"/>
        <v>0.06</v>
      </c>
      <c r="F21" t="e">
        <f t="shared" si="0"/>
        <v>#VALUE!</v>
      </c>
      <c r="G21">
        <f t="shared" si="0"/>
        <v>7.0000000000000007E-2</v>
      </c>
      <c r="H21">
        <f t="shared" si="0"/>
        <v>0.13</v>
      </c>
      <c r="I21" t="e">
        <f t="shared" si="0"/>
        <v>#VALUE!</v>
      </c>
      <c r="J21" s="188"/>
      <c r="K21" t="s">
        <v>66</v>
      </c>
      <c r="L21" s="94">
        <v>0.18</v>
      </c>
      <c r="M21" s="65">
        <v>0.41</v>
      </c>
    </row>
    <row r="22" spans="1:13" ht="16" thickTop="1" thickBot="1" x14ac:dyDescent="0.2">
      <c r="B22">
        <f>ROUND(B19,2)</f>
        <v>0.41</v>
      </c>
      <c r="C22">
        <f t="shared" si="0"/>
        <v>0.47</v>
      </c>
      <c r="D22">
        <f t="shared" si="0"/>
        <v>0.45</v>
      </c>
      <c r="E22">
        <f t="shared" si="0"/>
        <v>0.46</v>
      </c>
      <c r="F22" t="e">
        <f t="shared" si="0"/>
        <v>#VALUE!</v>
      </c>
      <c r="G22">
        <f t="shared" si="0"/>
        <v>0.33</v>
      </c>
      <c r="H22">
        <f t="shared" si="0"/>
        <v>0.4</v>
      </c>
      <c r="I22" t="e">
        <f t="shared" si="0"/>
        <v>#VALUE!</v>
      </c>
      <c r="J22" s="188"/>
      <c r="K22" t="s">
        <v>67</v>
      </c>
      <c r="L22" s="95">
        <v>0.16</v>
      </c>
      <c r="M22" s="113">
        <v>0.47</v>
      </c>
    </row>
    <row r="23" spans="1:13" ht="17" thickTop="1" thickBot="1" x14ac:dyDescent="0.25">
      <c r="K23" t="s">
        <v>71</v>
      </c>
      <c r="L23" s="96">
        <v>0.11</v>
      </c>
      <c r="M23" s="114">
        <v>0.45</v>
      </c>
    </row>
    <row r="24" spans="1:13" ht="17" thickTop="1" thickBot="1" x14ac:dyDescent="0.25">
      <c r="K24" t="s">
        <v>72</v>
      </c>
      <c r="L24" s="96">
        <v>0.06</v>
      </c>
      <c r="M24" s="59">
        <v>0.46</v>
      </c>
    </row>
    <row r="25" spans="1:13" ht="17" thickTop="1" thickBot="1" x14ac:dyDescent="0.25">
      <c r="K25" t="s">
        <v>73</v>
      </c>
      <c r="L25" s="97" t="s">
        <v>54</v>
      </c>
      <c r="M25" s="115" t="s">
        <v>54</v>
      </c>
    </row>
    <row r="26" spans="1:13" ht="17" thickTop="1" thickBot="1" x14ac:dyDescent="0.25">
      <c r="K26" t="s">
        <v>68</v>
      </c>
      <c r="L26" s="98">
        <v>7.0000000000000007E-2</v>
      </c>
      <c r="M26" s="108">
        <v>0.33</v>
      </c>
    </row>
    <row r="27" spans="1:13" ht="17" thickTop="1" thickBot="1" x14ac:dyDescent="0.25">
      <c r="A27" s="146" t="s">
        <v>57</v>
      </c>
      <c r="B27" s="147"/>
      <c r="C27" s="147"/>
      <c r="D27" s="147"/>
      <c r="E27" s="147"/>
      <c r="F27" s="147"/>
      <c r="G27" s="147"/>
      <c r="H27" s="147"/>
      <c r="I27" s="148"/>
      <c r="K27" t="s">
        <v>69</v>
      </c>
      <c r="L27" s="96">
        <v>0.13</v>
      </c>
      <c r="M27" s="96">
        <v>0.4</v>
      </c>
    </row>
    <row r="28" spans="1:13" ht="17" thickTop="1" thickBot="1" x14ac:dyDescent="0.25">
      <c r="A28" s="152"/>
      <c r="B28" s="158"/>
      <c r="C28" s="158"/>
      <c r="D28" s="158"/>
      <c r="E28" s="158"/>
      <c r="F28" s="158"/>
      <c r="G28" s="158"/>
      <c r="H28" s="158"/>
      <c r="I28" s="159"/>
      <c r="J28" s="189" t="s">
        <v>62</v>
      </c>
      <c r="K28" t="s">
        <v>70</v>
      </c>
      <c r="L28" s="69" t="s">
        <v>54</v>
      </c>
      <c r="M28" s="69" t="s">
        <v>54</v>
      </c>
    </row>
    <row r="29" spans="1:13" ht="17" thickTop="1" thickBot="1" x14ac:dyDescent="0.25">
      <c r="A29" s="149"/>
      <c r="B29" s="131" t="s">
        <v>2</v>
      </c>
      <c r="C29" s="132"/>
      <c r="D29" s="131" t="s">
        <v>3</v>
      </c>
      <c r="E29" s="145"/>
      <c r="F29" s="132"/>
      <c r="G29" s="142" t="s">
        <v>4</v>
      </c>
      <c r="H29" s="134"/>
      <c r="I29" s="150"/>
      <c r="J29" s="189"/>
      <c r="K29" t="s">
        <v>65</v>
      </c>
      <c r="L29" s="192">
        <v>0.19</v>
      </c>
      <c r="M29">
        <v>0.35</v>
      </c>
    </row>
    <row r="30" spans="1:13" ht="16" thickBot="1" x14ac:dyDescent="0.25">
      <c r="A30" s="151" t="s">
        <v>7</v>
      </c>
      <c r="B30" s="134"/>
      <c r="C30" s="134"/>
      <c r="D30" s="134"/>
      <c r="E30" s="134"/>
      <c r="F30" s="134"/>
      <c r="G30" s="134"/>
      <c r="H30" s="134"/>
      <c r="I30" s="150"/>
      <c r="J30" s="189"/>
    </row>
    <row r="31" spans="1:13" ht="17" thickTop="1" thickBot="1" x14ac:dyDescent="0.25">
      <c r="A31" s="152"/>
      <c r="B31" s="50" t="s">
        <v>9</v>
      </c>
      <c r="C31" s="8" t="s">
        <v>10</v>
      </c>
      <c r="D31" s="50" t="s">
        <v>9</v>
      </c>
      <c r="E31" s="50" t="s">
        <v>10</v>
      </c>
      <c r="F31" s="8" t="s">
        <v>11</v>
      </c>
      <c r="G31" s="7" t="s">
        <v>9</v>
      </c>
      <c r="H31" s="50" t="s">
        <v>10</v>
      </c>
      <c r="I31" s="163" t="s">
        <v>11</v>
      </c>
      <c r="J31" s="189"/>
    </row>
    <row r="32" spans="1:13" ht="16" thickBot="1" x14ac:dyDescent="0.25">
      <c r="A32" s="197" t="s">
        <v>80</v>
      </c>
      <c r="B32" s="108">
        <v>0.95</v>
      </c>
      <c r="C32" s="124">
        <v>0.93</v>
      </c>
      <c r="D32" s="125">
        <v>0.98</v>
      </c>
      <c r="E32" s="96">
        <v>0.95</v>
      </c>
      <c r="F32" s="97">
        <v>0.98</v>
      </c>
      <c r="G32" s="98">
        <v>0.97</v>
      </c>
      <c r="H32" s="68">
        <v>0.97</v>
      </c>
      <c r="I32" s="69">
        <v>0.97</v>
      </c>
      <c r="J32" s="189"/>
    </row>
    <row r="33" spans="1:13" ht="16" thickBot="1" x14ac:dyDescent="0.25">
      <c r="A33" s="198" t="s">
        <v>81</v>
      </c>
      <c r="B33" s="108">
        <v>0.88</v>
      </c>
      <c r="C33" s="108">
        <v>0.9</v>
      </c>
      <c r="D33" s="114">
        <v>0.94</v>
      </c>
      <c r="E33" s="129">
        <v>0.93</v>
      </c>
      <c r="F33" s="115">
        <v>0.95</v>
      </c>
      <c r="G33" s="1">
        <v>0.91</v>
      </c>
      <c r="H33" s="96">
        <v>0.92</v>
      </c>
      <c r="I33" s="69">
        <v>0.95</v>
      </c>
      <c r="J33" s="189"/>
      <c r="K33" s="152"/>
      <c r="L33" s="197" t="s">
        <v>80</v>
      </c>
      <c r="M33" s="198" t="s">
        <v>81</v>
      </c>
    </row>
    <row r="34" spans="1:13" ht="17" thickTop="1" thickBot="1" x14ac:dyDescent="0.25">
      <c r="A34" s="160" t="s">
        <v>34</v>
      </c>
      <c r="B34" s="137"/>
      <c r="C34" s="137"/>
      <c r="D34" s="137"/>
      <c r="E34" s="137"/>
      <c r="F34" s="137"/>
      <c r="G34" s="137"/>
      <c r="H34" s="137"/>
      <c r="I34" s="161"/>
      <c r="J34" s="189"/>
      <c r="K34" t="s">
        <v>66</v>
      </c>
      <c r="L34" s="108">
        <v>0.95</v>
      </c>
      <c r="M34" s="108">
        <v>0.88</v>
      </c>
    </row>
    <row r="35" spans="1:13" ht="17" thickTop="1" thickBot="1" x14ac:dyDescent="0.25">
      <c r="B35">
        <f>ROUND(B32,2)</f>
        <v>0.95</v>
      </c>
      <c r="C35">
        <f t="shared" ref="C35:I36" si="1">ROUND(C32,2)</f>
        <v>0.93</v>
      </c>
      <c r="D35">
        <f t="shared" si="1"/>
        <v>0.98</v>
      </c>
      <c r="E35">
        <f t="shared" si="1"/>
        <v>0.95</v>
      </c>
      <c r="F35">
        <f t="shared" si="1"/>
        <v>0.98</v>
      </c>
      <c r="G35">
        <f t="shared" si="1"/>
        <v>0.97</v>
      </c>
      <c r="H35">
        <f t="shared" si="1"/>
        <v>0.97</v>
      </c>
      <c r="I35">
        <f t="shared" si="1"/>
        <v>0.97</v>
      </c>
      <c r="J35" s="189"/>
      <c r="K35" t="s">
        <v>67</v>
      </c>
      <c r="L35" s="124">
        <v>0.93</v>
      </c>
      <c r="M35" s="108">
        <v>0.9</v>
      </c>
    </row>
    <row r="36" spans="1:13" ht="17" thickTop="1" thickBot="1" x14ac:dyDescent="0.25">
      <c r="B36">
        <f>ROUND(B33,2)</f>
        <v>0.88</v>
      </c>
      <c r="C36">
        <f t="shared" si="1"/>
        <v>0.9</v>
      </c>
      <c r="D36">
        <f t="shared" si="1"/>
        <v>0.94</v>
      </c>
      <c r="E36">
        <f t="shared" si="1"/>
        <v>0.93</v>
      </c>
      <c r="F36">
        <f t="shared" si="1"/>
        <v>0.95</v>
      </c>
      <c r="G36">
        <f t="shared" si="1"/>
        <v>0.91</v>
      </c>
      <c r="H36">
        <f t="shared" si="1"/>
        <v>0.92</v>
      </c>
      <c r="I36">
        <f t="shared" si="1"/>
        <v>0.95</v>
      </c>
      <c r="J36" s="189"/>
      <c r="K36" t="s">
        <v>71</v>
      </c>
      <c r="L36" s="125">
        <v>0.98</v>
      </c>
      <c r="M36" s="114">
        <v>0.94</v>
      </c>
    </row>
    <row r="37" spans="1:13" ht="17" thickTop="1" thickBot="1" x14ac:dyDescent="0.25">
      <c r="K37" t="s">
        <v>72</v>
      </c>
      <c r="L37" s="96">
        <v>0.95</v>
      </c>
      <c r="M37" s="129">
        <v>0.93</v>
      </c>
    </row>
    <row r="38" spans="1:13" ht="17" thickTop="1" thickBot="1" x14ac:dyDescent="0.25">
      <c r="K38" t="s">
        <v>73</v>
      </c>
      <c r="L38" s="97">
        <v>0.98</v>
      </c>
      <c r="M38" s="115">
        <v>0.95</v>
      </c>
    </row>
    <row r="39" spans="1:13" ht="17" thickTop="1" thickBot="1" x14ac:dyDescent="0.25">
      <c r="K39" t="s">
        <v>68</v>
      </c>
      <c r="L39" s="98">
        <v>0.97</v>
      </c>
      <c r="M39" s="1">
        <v>0.91</v>
      </c>
    </row>
    <row r="40" spans="1:13" ht="16" thickTop="1" thickBot="1" x14ac:dyDescent="0.2">
      <c r="K40" t="s">
        <v>69</v>
      </c>
      <c r="L40" s="68">
        <v>0.97</v>
      </c>
      <c r="M40" s="96">
        <v>0.92</v>
      </c>
    </row>
    <row r="41" spans="1:13" ht="17" thickTop="1" thickBot="1" x14ac:dyDescent="0.25">
      <c r="K41" t="s">
        <v>70</v>
      </c>
      <c r="L41" s="69">
        <v>0.97</v>
      </c>
      <c r="M41" s="69">
        <v>0.95</v>
      </c>
    </row>
    <row r="42" spans="1:13" ht="15" thickTop="1" x14ac:dyDescent="0.15"/>
  </sheetData>
  <mergeCells count="18">
    <mergeCell ref="J28:J36"/>
    <mergeCell ref="B29:C29"/>
    <mergeCell ref="D29:F29"/>
    <mergeCell ref="G29:I29"/>
    <mergeCell ref="A30:I30"/>
    <mergeCell ref="A34:I34"/>
    <mergeCell ref="J14:J22"/>
    <mergeCell ref="B15:C15"/>
    <mergeCell ref="D15:F15"/>
    <mergeCell ref="G15:I15"/>
    <mergeCell ref="A16:I16"/>
    <mergeCell ref="A20:I20"/>
    <mergeCell ref="J1:J9"/>
    <mergeCell ref="B2:C2"/>
    <mergeCell ref="D2:F2"/>
    <mergeCell ref="G2:I2"/>
    <mergeCell ref="A3:I3"/>
    <mergeCell ref="A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Classification Accuracy</vt:lpstr>
      <vt:lpstr>Sheet2</vt:lpstr>
      <vt:lpstr>MCC</vt:lpstr>
      <vt:lpstr>House1</vt:lpstr>
      <vt:lpstr>House2</vt:lpstr>
      <vt:lpstr>House3</vt:lpstr>
      <vt:lpstr>House4</vt:lpstr>
      <vt:lpstr>House5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isisuser</dc:creator>
  <cp:lastModifiedBy>Microsoft Office User</cp:lastModifiedBy>
  <dcterms:created xsi:type="dcterms:W3CDTF">2019-08-29T19:01:37Z</dcterms:created>
  <dcterms:modified xsi:type="dcterms:W3CDTF">2019-09-05T21:14:11Z</dcterms:modified>
</cp:coreProperties>
</file>