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Backup\PC070\ann.hong\D\薪資\薪資\113年薪資\5月\"/>
    </mc:Choice>
  </mc:AlternateContent>
  <xr:revisionPtr revIDLastSave="0" documentId="13_ncr:1_{465BC91A-9EEF-4BE7-927F-7D136C92FF45}" xr6:coauthVersionLast="47" xr6:coauthVersionMax="47" xr10:uidLastSave="{00000000-0000-0000-0000-000000000000}"/>
  <bookViews>
    <workbookView xWindow="-120" yWindow="-120" windowWidth="20730" windowHeight="11160" xr2:uid="{1C887424-8C51-4873-922A-18AD89405489}"/>
  </bookViews>
  <sheets>
    <sheet name="各單位科目與金額" sheetId="5" r:id="rId1"/>
    <sheet name="名稱對照" sheetId="3" r:id="rId2"/>
  </sheets>
  <externalReferences>
    <externalReference r:id="rId3"/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E42" i="5" l="1"/>
  <c r="CB42" i="5"/>
  <c r="BY42" i="5"/>
  <c r="BV42" i="5"/>
  <c r="BS42" i="5"/>
  <c r="BP42" i="5"/>
  <c r="BM42" i="5"/>
  <c r="BJ42" i="5"/>
  <c r="BG42" i="5"/>
  <c r="BD42" i="5"/>
  <c r="BA42" i="5"/>
  <c r="AX42" i="5"/>
  <c r="AU42" i="5"/>
  <c r="AR42" i="5"/>
  <c r="AO42" i="5"/>
  <c r="AL42" i="5"/>
  <c r="AI42" i="5"/>
  <c r="AF42" i="5"/>
  <c r="AC42" i="5"/>
  <c r="Z42" i="5"/>
  <c r="W42" i="5"/>
  <c r="T42" i="5"/>
  <c r="Q42" i="5"/>
  <c r="N42" i="5"/>
  <c r="K42" i="5"/>
  <c r="D42" i="5"/>
  <c r="E42" i="5"/>
  <c r="CE3" i="5"/>
  <c r="CE4" i="5"/>
  <c r="CE5" i="5"/>
  <c r="CE6" i="5"/>
  <c r="CE7" i="5"/>
  <c r="CE8" i="5"/>
  <c r="CE9" i="5"/>
  <c r="CE10" i="5"/>
  <c r="CE11" i="5"/>
  <c r="CE12" i="5"/>
  <c r="CE13" i="5"/>
  <c r="CE14" i="5"/>
  <c r="CE15" i="5"/>
  <c r="CE16" i="5"/>
  <c r="CE17" i="5"/>
  <c r="CE18" i="5"/>
  <c r="CE19" i="5"/>
  <c r="CE20" i="5"/>
  <c r="CE21" i="5"/>
  <c r="CE22" i="5"/>
  <c r="CE23" i="5"/>
  <c r="CE24" i="5"/>
  <c r="CE25" i="5"/>
  <c r="CE26" i="5"/>
  <c r="CE27" i="5"/>
  <c r="CE28" i="5"/>
  <c r="CE29" i="5"/>
  <c r="CE30" i="5"/>
  <c r="CE31" i="5"/>
  <c r="CE32" i="5"/>
  <c r="CE33" i="5"/>
  <c r="CE34" i="5"/>
  <c r="CE35" i="5"/>
  <c r="CE36" i="5"/>
  <c r="CE37" i="5"/>
  <c r="CE38" i="5"/>
  <c r="CE39" i="5"/>
  <c r="CE40" i="5"/>
  <c r="CE2" i="5"/>
  <c r="CB2" i="5"/>
  <c r="CB3" i="5"/>
  <c r="CB4" i="5"/>
  <c r="CB5" i="5"/>
  <c r="CB6" i="5"/>
  <c r="CB7" i="5"/>
  <c r="CB8" i="5"/>
  <c r="CB9" i="5"/>
  <c r="CB10" i="5"/>
  <c r="CB11" i="5"/>
  <c r="CB12" i="5"/>
  <c r="CB13" i="5"/>
  <c r="CB14" i="5"/>
  <c r="CB15" i="5"/>
  <c r="CB16" i="5"/>
  <c r="CB17" i="5"/>
  <c r="CB18" i="5"/>
  <c r="CB19" i="5"/>
  <c r="CB20" i="5"/>
  <c r="CB21" i="5"/>
  <c r="CB22" i="5"/>
  <c r="CB23" i="5"/>
  <c r="CB24" i="5"/>
  <c r="CB25" i="5"/>
  <c r="CB26" i="5"/>
  <c r="CB27" i="5"/>
  <c r="CB28" i="5"/>
  <c r="CB29" i="5"/>
  <c r="CB30" i="5"/>
  <c r="CB31" i="5"/>
  <c r="CB32" i="5"/>
  <c r="CB33" i="5"/>
  <c r="CB34" i="5"/>
  <c r="CB35" i="5"/>
  <c r="CB36" i="5"/>
  <c r="CB37" i="5"/>
  <c r="CB38" i="5"/>
  <c r="CB39" i="5"/>
  <c r="CB40" i="5"/>
  <c r="BY3" i="5"/>
  <c r="BY4" i="5"/>
  <c r="BY5" i="5"/>
  <c r="BY6" i="5"/>
  <c r="BY7" i="5"/>
  <c r="BY8" i="5"/>
  <c r="BY9" i="5"/>
  <c r="BY10" i="5"/>
  <c r="BY11" i="5"/>
  <c r="BY12" i="5"/>
  <c r="BY13" i="5"/>
  <c r="BY14" i="5"/>
  <c r="BY15" i="5"/>
  <c r="BY16" i="5"/>
  <c r="BY17" i="5"/>
  <c r="BY18" i="5"/>
  <c r="BY19" i="5"/>
  <c r="BY20" i="5"/>
  <c r="BY21" i="5"/>
  <c r="BY22" i="5"/>
  <c r="BY23" i="5"/>
  <c r="BY24" i="5"/>
  <c r="BY25" i="5"/>
  <c r="BY26" i="5"/>
  <c r="BY27" i="5"/>
  <c r="BY28" i="5"/>
  <c r="BY29" i="5"/>
  <c r="BY30" i="5"/>
  <c r="BY31" i="5"/>
  <c r="BY32" i="5"/>
  <c r="BY33" i="5"/>
  <c r="BY34" i="5"/>
  <c r="BY35" i="5"/>
  <c r="BY36" i="5"/>
  <c r="BY37" i="5"/>
  <c r="BY38" i="5"/>
  <c r="BY39" i="5"/>
  <c r="BY40" i="5"/>
  <c r="BY2" i="5"/>
  <c r="BV2" i="5"/>
  <c r="BV3" i="5"/>
  <c r="BV4" i="5"/>
  <c r="BV5" i="5"/>
  <c r="BV6" i="5"/>
  <c r="BV7" i="5"/>
  <c r="BV8" i="5"/>
  <c r="BV9" i="5"/>
  <c r="BV10" i="5"/>
  <c r="BV11" i="5"/>
  <c r="BV12" i="5"/>
  <c r="BV13" i="5"/>
  <c r="BV14" i="5"/>
  <c r="BV15" i="5"/>
  <c r="BV16" i="5"/>
  <c r="BV17" i="5"/>
  <c r="BV18" i="5"/>
  <c r="BV19" i="5"/>
  <c r="BV20" i="5"/>
  <c r="BV21" i="5"/>
  <c r="BV22" i="5"/>
  <c r="BV23" i="5"/>
  <c r="BV24" i="5"/>
  <c r="BV25" i="5"/>
  <c r="BV26" i="5"/>
  <c r="BV27" i="5"/>
  <c r="BV28" i="5"/>
  <c r="BV29" i="5"/>
  <c r="BV30" i="5"/>
  <c r="BV31" i="5"/>
  <c r="BV32" i="5"/>
  <c r="BV33" i="5"/>
  <c r="BV34" i="5"/>
  <c r="BV35" i="5"/>
  <c r="BV36" i="5"/>
  <c r="BV37" i="5"/>
  <c r="BV38" i="5"/>
  <c r="BV39" i="5"/>
  <c r="BV40" i="5"/>
  <c r="BS3" i="5"/>
  <c r="BS4" i="5"/>
  <c r="BS5" i="5"/>
  <c r="BS6" i="5"/>
  <c r="BS7" i="5"/>
  <c r="BS8" i="5"/>
  <c r="BS9" i="5"/>
  <c r="BS10" i="5"/>
  <c r="BS11" i="5"/>
  <c r="BS12" i="5"/>
  <c r="BS13" i="5"/>
  <c r="BS14" i="5"/>
  <c r="BS15" i="5"/>
  <c r="BS16" i="5"/>
  <c r="BS17" i="5"/>
  <c r="BS18" i="5"/>
  <c r="BS19" i="5"/>
  <c r="BS20" i="5"/>
  <c r="BS21" i="5"/>
  <c r="BS22" i="5"/>
  <c r="BS23" i="5"/>
  <c r="BS24" i="5"/>
  <c r="BS25" i="5"/>
  <c r="BS26" i="5"/>
  <c r="BS27" i="5"/>
  <c r="BS28" i="5"/>
  <c r="BS29" i="5"/>
  <c r="BS30" i="5"/>
  <c r="BS31" i="5"/>
  <c r="BS32" i="5"/>
  <c r="BS33" i="5"/>
  <c r="BS34" i="5"/>
  <c r="BS35" i="5"/>
  <c r="BS36" i="5"/>
  <c r="BS37" i="5"/>
  <c r="BS38" i="5"/>
  <c r="BS39" i="5"/>
  <c r="BS40" i="5"/>
  <c r="BS2" i="5"/>
  <c r="BP2" i="5"/>
  <c r="BP3" i="5"/>
  <c r="BP4" i="5"/>
  <c r="BP5" i="5"/>
  <c r="BP6" i="5"/>
  <c r="BP7" i="5"/>
  <c r="BP8" i="5"/>
  <c r="BP9" i="5"/>
  <c r="BP10" i="5"/>
  <c r="BP11" i="5"/>
  <c r="BP12" i="5"/>
  <c r="BP13" i="5"/>
  <c r="BP14" i="5"/>
  <c r="BP15" i="5"/>
  <c r="BP16" i="5"/>
  <c r="BP17" i="5"/>
  <c r="BP18" i="5"/>
  <c r="BP19" i="5"/>
  <c r="BP20" i="5"/>
  <c r="BP21" i="5"/>
  <c r="BP22" i="5"/>
  <c r="BP23" i="5"/>
  <c r="BP24" i="5"/>
  <c r="BP25" i="5"/>
  <c r="BP26" i="5"/>
  <c r="BP27" i="5"/>
  <c r="BP28" i="5"/>
  <c r="BP29" i="5"/>
  <c r="BP30" i="5"/>
  <c r="BP31" i="5"/>
  <c r="BP32" i="5"/>
  <c r="BP33" i="5"/>
  <c r="BP34" i="5"/>
  <c r="BP35" i="5"/>
  <c r="BP36" i="5"/>
  <c r="BP37" i="5"/>
  <c r="BP38" i="5"/>
  <c r="BP39" i="5"/>
  <c r="BP40" i="5"/>
  <c r="BM3" i="5"/>
  <c r="BM4" i="5"/>
  <c r="BM5" i="5"/>
  <c r="BM6" i="5"/>
  <c r="BM7" i="5"/>
  <c r="BM8" i="5"/>
  <c r="BM9" i="5"/>
  <c r="BM10" i="5"/>
  <c r="BM11" i="5"/>
  <c r="BM12" i="5"/>
  <c r="BM13" i="5"/>
  <c r="BM14" i="5"/>
  <c r="BM15" i="5"/>
  <c r="BM16" i="5"/>
  <c r="BM17" i="5"/>
  <c r="BM18" i="5"/>
  <c r="BM19" i="5"/>
  <c r="BM20" i="5"/>
  <c r="BM21" i="5"/>
  <c r="BM22" i="5"/>
  <c r="BM23" i="5"/>
  <c r="BM24" i="5"/>
  <c r="BM25" i="5"/>
  <c r="BM26" i="5"/>
  <c r="BM27" i="5"/>
  <c r="BM28" i="5"/>
  <c r="BM29" i="5"/>
  <c r="BM30" i="5"/>
  <c r="BM31" i="5"/>
  <c r="BM32" i="5"/>
  <c r="BM33" i="5"/>
  <c r="BM34" i="5"/>
  <c r="BM35" i="5"/>
  <c r="BM36" i="5"/>
  <c r="BM37" i="5"/>
  <c r="BM38" i="5"/>
  <c r="BM39" i="5"/>
  <c r="BM40" i="5"/>
  <c r="BM2" i="5"/>
  <c r="BJ2" i="5"/>
  <c r="BJ3" i="5"/>
  <c r="BJ4" i="5"/>
  <c r="BJ5" i="5"/>
  <c r="BJ6" i="5"/>
  <c r="BJ7" i="5"/>
  <c r="BJ8" i="5"/>
  <c r="BJ9" i="5"/>
  <c r="BJ10" i="5"/>
  <c r="BJ11" i="5"/>
  <c r="BJ12" i="5"/>
  <c r="BJ13" i="5"/>
  <c r="BJ14" i="5"/>
  <c r="BJ15" i="5"/>
  <c r="BJ16" i="5"/>
  <c r="BJ17" i="5"/>
  <c r="BJ18" i="5"/>
  <c r="BJ19" i="5"/>
  <c r="BJ20" i="5"/>
  <c r="BJ21" i="5"/>
  <c r="BJ22" i="5"/>
  <c r="BJ23" i="5"/>
  <c r="BJ24" i="5"/>
  <c r="BJ25" i="5"/>
  <c r="BJ26" i="5"/>
  <c r="BJ27" i="5"/>
  <c r="BJ28" i="5"/>
  <c r="BJ29" i="5"/>
  <c r="BJ30" i="5"/>
  <c r="BJ31" i="5"/>
  <c r="BJ32" i="5"/>
  <c r="BJ33" i="5"/>
  <c r="BJ34" i="5"/>
  <c r="BJ35" i="5"/>
  <c r="BJ36" i="5"/>
  <c r="BJ37" i="5"/>
  <c r="BJ38" i="5"/>
  <c r="BJ39" i="5"/>
  <c r="BJ40" i="5"/>
  <c r="BG40" i="5"/>
  <c r="BG3" i="5"/>
  <c r="BG4" i="5"/>
  <c r="BG5" i="5"/>
  <c r="BG6" i="5"/>
  <c r="BG7" i="5"/>
  <c r="BG8" i="5"/>
  <c r="BG9" i="5"/>
  <c r="BG10" i="5"/>
  <c r="BG11" i="5"/>
  <c r="BG12" i="5"/>
  <c r="BG13" i="5"/>
  <c r="BG14" i="5"/>
  <c r="BG15" i="5"/>
  <c r="BG16" i="5"/>
  <c r="BG17" i="5"/>
  <c r="BG18" i="5"/>
  <c r="BG19" i="5"/>
  <c r="BG20" i="5"/>
  <c r="BG21" i="5"/>
  <c r="BG22" i="5"/>
  <c r="BG23" i="5"/>
  <c r="BG24" i="5"/>
  <c r="BG25" i="5"/>
  <c r="BG26" i="5"/>
  <c r="BG27" i="5"/>
  <c r="BG28" i="5"/>
  <c r="BG29" i="5"/>
  <c r="BG30" i="5"/>
  <c r="BG31" i="5"/>
  <c r="BG32" i="5"/>
  <c r="BG33" i="5"/>
  <c r="BG34" i="5"/>
  <c r="BG35" i="5"/>
  <c r="BG36" i="5"/>
  <c r="BG37" i="5"/>
  <c r="BG38" i="5"/>
  <c r="BG39" i="5"/>
  <c r="BG2" i="5"/>
  <c r="BD3" i="5"/>
  <c r="BD4" i="5"/>
  <c r="BD5" i="5"/>
  <c r="BD6" i="5"/>
  <c r="BD7" i="5"/>
  <c r="BD8" i="5"/>
  <c r="BD9" i="5"/>
  <c r="BD10" i="5"/>
  <c r="BD11" i="5"/>
  <c r="BD12" i="5"/>
  <c r="BD13" i="5"/>
  <c r="BD14" i="5"/>
  <c r="BD15" i="5"/>
  <c r="BD16" i="5"/>
  <c r="BD17" i="5"/>
  <c r="BD18" i="5"/>
  <c r="BD19" i="5"/>
  <c r="BD20" i="5"/>
  <c r="BD21" i="5"/>
  <c r="BD22" i="5"/>
  <c r="BD23" i="5"/>
  <c r="BD24" i="5"/>
  <c r="BD25" i="5"/>
  <c r="BD26" i="5"/>
  <c r="BD27" i="5"/>
  <c r="BD28" i="5"/>
  <c r="BD29" i="5"/>
  <c r="BD30" i="5"/>
  <c r="BD31" i="5"/>
  <c r="BD32" i="5"/>
  <c r="BD33" i="5"/>
  <c r="BD34" i="5"/>
  <c r="BD35" i="5"/>
  <c r="BD36" i="5"/>
  <c r="BD37" i="5"/>
  <c r="BD38" i="5"/>
  <c r="BD39" i="5"/>
  <c r="BD40" i="5"/>
  <c r="BA3" i="5"/>
  <c r="BA4" i="5"/>
  <c r="BA5" i="5"/>
  <c r="BA6" i="5"/>
  <c r="BA7" i="5"/>
  <c r="BA8" i="5"/>
  <c r="BA9" i="5"/>
  <c r="BA10" i="5"/>
  <c r="BA11" i="5"/>
  <c r="BA12" i="5"/>
  <c r="BA13" i="5"/>
  <c r="BA14" i="5"/>
  <c r="BA15" i="5"/>
  <c r="BA16" i="5"/>
  <c r="BA17" i="5"/>
  <c r="BA18" i="5"/>
  <c r="BA19" i="5"/>
  <c r="BA20" i="5"/>
  <c r="BA21" i="5"/>
  <c r="BA22" i="5"/>
  <c r="BA23" i="5"/>
  <c r="BA24" i="5"/>
  <c r="BA25" i="5"/>
  <c r="BA26" i="5"/>
  <c r="BA27" i="5"/>
  <c r="BA28" i="5"/>
  <c r="BA29" i="5"/>
  <c r="BA30" i="5"/>
  <c r="BA31" i="5"/>
  <c r="BA32" i="5"/>
  <c r="BA33" i="5"/>
  <c r="BA34" i="5"/>
  <c r="BA35" i="5"/>
  <c r="BA36" i="5"/>
  <c r="BA37" i="5"/>
  <c r="BA38" i="5"/>
  <c r="BA39" i="5"/>
  <c r="BA40" i="5"/>
  <c r="BA2" i="5"/>
  <c r="AX2" i="5"/>
  <c r="AX3" i="5"/>
  <c r="AX4" i="5"/>
  <c r="AX5" i="5"/>
  <c r="AX6" i="5"/>
  <c r="AX7" i="5"/>
  <c r="AX8" i="5"/>
  <c r="AX9" i="5"/>
  <c r="AX10" i="5"/>
  <c r="AX11" i="5"/>
  <c r="AX12" i="5"/>
  <c r="AX13" i="5"/>
  <c r="AX14" i="5"/>
  <c r="AX15" i="5"/>
  <c r="AX16" i="5"/>
  <c r="AX17" i="5"/>
  <c r="AX18" i="5"/>
  <c r="AX19" i="5"/>
  <c r="AX20" i="5"/>
  <c r="AX21" i="5"/>
  <c r="AX22" i="5"/>
  <c r="AX23" i="5"/>
  <c r="AX24" i="5"/>
  <c r="AX25" i="5"/>
  <c r="AX26" i="5"/>
  <c r="AX27" i="5"/>
  <c r="AX28" i="5"/>
  <c r="AX29" i="5"/>
  <c r="AX30" i="5"/>
  <c r="AX31" i="5"/>
  <c r="AX32" i="5"/>
  <c r="AX33" i="5"/>
  <c r="AX34" i="5"/>
  <c r="AX35" i="5"/>
  <c r="AX36" i="5"/>
  <c r="AX37" i="5"/>
  <c r="AX38" i="5"/>
  <c r="AX39" i="5"/>
  <c r="AX40" i="5"/>
  <c r="AU6" i="5"/>
  <c r="AU7" i="5"/>
  <c r="AU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AU38" i="5"/>
  <c r="AU39" i="5"/>
  <c r="AU40" i="5"/>
  <c r="AU3" i="5"/>
  <c r="AU4" i="5"/>
  <c r="AU5" i="5"/>
  <c r="AU2" i="5"/>
  <c r="AR2" i="5"/>
  <c r="AR3" i="5"/>
  <c r="AR4" i="5"/>
  <c r="AR5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R26" i="5"/>
  <c r="AR27" i="5"/>
  <c r="AR28" i="5"/>
  <c r="AR29" i="5"/>
  <c r="AR30" i="5"/>
  <c r="AR31" i="5"/>
  <c r="AR32" i="5"/>
  <c r="AR33" i="5"/>
  <c r="AR34" i="5"/>
  <c r="AR35" i="5"/>
  <c r="AR36" i="5"/>
  <c r="AR37" i="5"/>
  <c r="AR38" i="5"/>
  <c r="AR39" i="5"/>
  <c r="AR40" i="5"/>
  <c r="AO4" i="5"/>
  <c r="AO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2" i="5"/>
  <c r="AO33" i="5"/>
  <c r="AO34" i="5"/>
  <c r="AO35" i="5"/>
  <c r="AO36" i="5"/>
  <c r="AO37" i="5"/>
  <c r="AO38" i="5"/>
  <c r="AO39" i="5"/>
  <c r="AO40" i="5"/>
  <c r="AO3" i="5"/>
  <c r="AO2" i="5"/>
  <c r="AL2" i="5"/>
  <c r="AL3" i="5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2" i="5"/>
  <c r="AF2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2" i="5"/>
  <c r="Z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2" i="5"/>
  <c r="Q2" i="5"/>
  <c r="T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H4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2" i="5"/>
  <c r="BD2" i="5"/>
</calcChain>
</file>

<file path=xl/sharedStrings.xml><?xml version="1.0" encoding="utf-8"?>
<sst xmlns="http://schemas.openxmlformats.org/spreadsheetml/2006/main" count="1568" uniqueCount="261">
  <si>
    <r>
      <rPr>
        <sz val="12"/>
        <color theme="1"/>
        <rFont val="微軟正黑體"/>
        <family val="2"/>
        <charset val="136"/>
      </rPr>
      <t>五大部門分類</t>
    </r>
    <phoneticPr fontId="5" type="noConversion"/>
  </si>
  <si>
    <r>
      <rPr>
        <sz val="12"/>
        <color rgb="FFFF0000"/>
        <rFont val="微軟正黑體"/>
        <family val="2"/>
        <charset val="136"/>
      </rPr>
      <t>成本歸屬部門代碼</t>
    </r>
    <phoneticPr fontId="8" type="noConversion"/>
  </si>
  <si>
    <r>
      <rPr>
        <sz val="12"/>
        <color rgb="FFFF0000"/>
        <rFont val="微軟正黑體"/>
        <family val="2"/>
        <charset val="136"/>
      </rPr>
      <t>成本歸屬部門</t>
    </r>
    <phoneticPr fontId="8" type="noConversion"/>
  </si>
  <si>
    <r>
      <rPr>
        <sz val="12"/>
        <color rgb="FFFF0000"/>
        <rFont val="微軟正黑體"/>
        <family val="2"/>
        <charset val="136"/>
      </rPr>
      <t>計薪人數</t>
    </r>
    <phoneticPr fontId="4" type="noConversion"/>
  </si>
  <si>
    <r>
      <rPr>
        <sz val="12"/>
        <color rgb="FFFF0000"/>
        <rFont val="微軟正黑體"/>
        <family val="2"/>
        <charset val="136"/>
      </rPr>
      <t>在職人數</t>
    </r>
    <phoneticPr fontId="4" type="noConversion"/>
  </si>
  <si>
    <r>
      <rPr>
        <sz val="12"/>
        <color rgb="FFFF0000"/>
        <rFont val="微軟正黑體"/>
        <family val="2"/>
        <charset val="136"/>
      </rPr>
      <t>本薪會科</t>
    </r>
    <phoneticPr fontId="4" type="noConversion"/>
  </si>
  <si>
    <t>本薪會科貸方</t>
    <phoneticPr fontId="4" type="noConversion"/>
  </si>
  <si>
    <r>
      <rPr>
        <sz val="12"/>
        <color indexed="9"/>
        <rFont val="微軟正黑體"/>
        <family val="2"/>
        <charset val="136"/>
      </rPr>
      <t>本薪</t>
    </r>
    <phoneticPr fontId="5" type="noConversion"/>
  </si>
  <si>
    <r>
      <rPr>
        <sz val="12"/>
        <color rgb="FFFF0000"/>
        <rFont val="微軟正黑體"/>
        <family val="2"/>
        <charset val="136"/>
      </rPr>
      <t>伙食津貼會科</t>
    </r>
    <phoneticPr fontId="4" type="noConversion"/>
  </si>
  <si>
    <t>伙食津貼會科貸方</t>
    <phoneticPr fontId="4" type="noConversion"/>
  </si>
  <si>
    <r>
      <rPr>
        <sz val="12"/>
        <color indexed="9"/>
        <rFont val="微軟正黑體"/>
        <family val="2"/>
        <charset val="136"/>
      </rPr>
      <t>伙食津貼</t>
    </r>
  </si>
  <si>
    <r>
      <rPr>
        <sz val="12"/>
        <color rgb="FFFF0000"/>
        <rFont val="微軟正黑體"/>
        <family val="2"/>
        <charset val="136"/>
      </rPr>
      <t>全勤獎金會科</t>
    </r>
    <phoneticPr fontId="4" type="noConversion"/>
  </si>
  <si>
    <t>全勤獎金會科貸方</t>
    <phoneticPr fontId="4" type="noConversion"/>
  </si>
  <si>
    <r>
      <rPr>
        <sz val="12"/>
        <color indexed="9"/>
        <rFont val="微軟正黑體"/>
        <family val="2"/>
        <charset val="136"/>
      </rPr>
      <t>全勤獎金</t>
    </r>
    <phoneticPr fontId="5" type="noConversion"/>
  </si>
  <si>
    <r>
      <rPr>
        <sz val="12"/>
        <color rgb="FFFF0000"/>
        <rFont val="微軟正黑體"/>
        <family val="2"/>
        <charset val="136"/>
      </rPr>
      <t>其他津貼會科</t>
    </r>
    <phoneticPr fontId="4" type="noConversion"/>
  </si>
  <si>
    <t>其他津貼會科貸方</t>
    <phoneticPr fontId="4" type="noConversion"/>
  </si>
  <si>
    <r>
      <rPr>
        <sz val="12"/>
        <color indexed="9"/>
        <rFont val="微軟正黑體"/>
        <family val="2"/>
        <charset val="136"/>
      </rPr>
      <t>其他津貼</t>
    </r>
    <phoneticPr fontId="5" type="noConversion"/>
  </si>
  <si>
    <r>
      <rPr>
        <sz val="12"/>
        <color rgb="FFFF0000"/>
        <rFont val="微軟正黑體"/>
        <family val="2"/>
        <charset val="136"/>
      </rPr>
      <t>主管加給會科</t>
    </r>
    <phoneticPr fontId="4" type="noConversion"/>
  </si>
  <si>
    <t>主管加給會科貸方</t>
    <phoneticPr fontId="4" type="noConversion"/>
  </si>
  <si>
    <r>
      <rPr>
        <sz val="12"/>
        <color indexed="9"/>
        <rFont val="微軟正黑體"/>
        <family val="2"/>
        <charset val="136"/>
      </rPr>
      <t>主管加給</t>
    </r>
    <phoneticPr fontId="5" type="noConversion"/>
  </si>
  <si>
    <r>
      <rPr>
        <sz val="12"/>
        <color rgb="FFFF0000"/>
        <rFont val="微軟正黑體"/>
        <family val="2"/>
        <charset val="136"/>
      </rPr>
      <t>應稅加項會科</t>
    </r>
    <phoneticPr fontId="5" type="noConversion"/>
  </si>
  <si>
    <t>應稅加項會科貸方</t>
    <phoneticPr fontId="5" type="noConversion"/>
  </si>
  <si>
    <r>
      <rPr>
        <sz val="12"/>
        <color indexed="9"/>
        <rFont val="微軟正黑體"/>
        <family val="2"/>
        <charset val="136"/>
      </rPr>
      <t>應稅加項</t>
    </r>
    <phoneticPr fontId="5" type="noConversion"/>
  </si>
  <si>
    <r>
      <rPr>
        <sz val="12"/>
        <color rgb="FFFF0000"/>
        <rFont val="微軟正黑體"/>
        <family val="2"/>
        <charset val="136"/>
      </rPr>
      <t>法院扣款會科</t>
    </r>
    <phoneticPr fontId="4" type="noConversion"/>
  </si>
  <si>
    <t>法院扣款會科貸方</t>
    <phoneticPr fontId="4" type="noConversion"/>
  </si>
  <si>
    <r>
      <rPr>
        <sz val="12"/>
        <color indexed="9"/>
        <rFont val="微軟正黑體"/>
        <family val="2"/>
        <charset val="136"/>
      </rPr>
      <t>法院扣款</t>
    </r>
    <phoneticPr fontId="5" type="noConversion"/>
  </si>
  <si>
    <r>
      <rPr>
        <sz val="12"/>
        <color rgb="FFFF0000"/>
        <rFont val="微軟正黑體"/>
        <family val="2"/>
        <charset val="136"/>
      </rPr>
      <t>應稅扣項會科</t>
    </r>
    <phoneticPr fontId="4" type="noConversion"/>
  </si>
  <si>
    <t>應稅扣項會科貸方</t>
    <phoneticPr fontId="4" type="noConversion"/>
  </si>
  <si>
    <r>
      <rPr>
        <sz val="10"/>
        <color indexed="9"/>
        <rFont val="微軟正黑體"/>
        <family val="2"/>
        <charset val="136"/>
      </rPr>
      <t>應稅扣項</t>
    </r>
    <phoneticPr fontId="4" type="noConversion"/>
  </si>
  <si>
    <r>
      <rPr>
        <sz val="12"/>
        <color rgb="FFFF0000"/>
        <rFont val="微軟正黑體"/>
        <family val="2"/>
        <charset val="136"/>
      </rPr>
      <t>代扣款會科</t>
    </r>
    <phoneticPr fontId="4" type="noConversion"/>
  </si>
  <si>
    <t>代扣款會科貸方</t>
    <phoneticPr fontId="4" type="noConversion"/>
  </si>
  <si>
    <r>
      <rPr>
        <sz val="12"/>
        <color theme="0"/>
        <rFont val="微軟正黑體"/>
        <family val="2"/>
        <charset val="136"/>
      </rPr>
      <t>免稅扣項</t>
    </r>
    <phoneticPr fontId="5" type="noConversion"/>
  </si>
  <si>
    <r>
      <rPr>
        <sz val="12"/>
        <color rgb="FFFF0000"/>
        <rFont val="微軟正黑體"/>
        <family val="2"/>
        <charset val="136"/>
      </rPr>
      <t>輪班加班費會科</t>
    </r>
    <phoneticPr fontId="4" type="noConversion"/>
  </si>
  <si>
    <t>輪班加班費會科貸方</t>
    <phoneticPr fontId="4" type="noConversion"/>
  </si>
  <si>
    <r>
      <rPr>
        <sz val="12"/>
        <color indexed="9"/>
        <rFont val="微軟正黑體"/>
        <family val="2"/>
        <charset val="136"/>
      </rPr>
      <t>輪班加班費</t>
    </r>
    <phoneticPr fontId="5" type="noConversion"/>
  </si>
  <si>
    <r>
      <rPr>
        <sz val="12"/>
        <color rgb="FFFF0000"/>
        <rFont val="微軟正黑體"/>
        <family val="2"/>
        <charset val="136"/>
      </rPr>
      <t>班別津貼會科</t>
    </r>
    <phoneticPr fontId="4" type="noConversion"/>
  </si>
  <si>
    <t>班別津貼會科貸方</t>
    <phoneticPr fontId="4" type="noConversion"/>
  </si>
  <si>
    <r>
      <rPr>
        <sz val="12"/>
        <color indexed="9"/>
        <rFont val="微軟正黑體"/>
        <family val="2"/>
        <charset val="136"/>
      </rPr>
      <t>班別津貼</t>
    </r>
    <phoneticPr fontId="5" type="noConversion"/>
  </si>
  <si>
    <r>
      <rPr>
        <sz val="12"/>
        <color rgb="FFFF0000"/>
        <rFont val="微軟正黑體"/>
        <family val="2"/>
        <charset val="136"/>
      </rPr>
      <t>雇主應付勞保費會科</t>
    </r>
    <phoneticPr fontId="4" type="noConversion"/>
  </si>
  <si>
    <t>雇主應付勞保費會科貸方</t>
    <phoneticPr fontId="4" type="noConversion"/>
  </si>
  <si>
    <r>
      <rPr>
        <sz val="12"/>
        <color indexed="9"/>
        <rFont val="微軟正黑體"/>
        <family val="2"/>
        <charset val="136"/>
      </rPr>
      <t>雇主應付勞保費</t>
    </r>
    <phoneticPr fontId="5" type="noConversion"/>
  </si>
  <si>
    <r>
      <rPr>
        <sz val="12"/>
        <color rgb="FFFF0000"/>
        <rFont val="微軟正黑體"/>
        <family val="2"/>
        <charset val="136"/>
      </rPr>
      <t>雇主應付健保費會科</t>
    </r>
    <phoneticPr fontId="4" type="noConversion"/>
  </si>
  <si>
    <t>雇主應付健保費會科貸方</t>
    <phoneticPr fontId="4" type="noConversion"/>
  </si>
  <si>
    <r>
      <rPr>
        <sz val="12"/>
        <color indexed="9"/>
        <rFont val="微軟正黑體"/>
        <family val="2"/>
        <charset val="136"/>
      </rPr>
      <t>雇主應付健保費</t>
    </r>
    <phoneticPr fontId="5" type="noConversion"/>
  </si>
  <si>
    <r>
      <rPr>
        <sz val="12"/>
        <color rgb="FFFF0000"/>
        <rFont val="微軟正黑體"/>
        <family val="2"/>
        <charset val="136"/>
      </rPr>
      <t>雇主勞退新制提撥會科</t>
    </r>
    <phoneticPr fontId="4" type="noConversion"/>
  </si>
  <si>
    <t>雇主勞退新制提撥會科貸方</t>
    <phoneticPr fontId="4" type="noConversion"/>
  </si>
  <si>
    <r>
      <rPr>
        <sz val="12"/>
        <color indexed="9"/>
        <rFont val="微軟正黑體"/>
        <family val="2"/>
        <charset val="136"/>
      </rPr>
      <t>雇主勞退新制提撥</t>
    </r>
    <phoneticPr fontId="5" type="noConversion"/>
  </si>
  <si>
    <r>
      <rPr>
        <sz val="12"/>
        <color rgb="FFFF0000"/>
        <rFont val="微軟正黑體"/>
        <family val="2"/>
        <charset val="136"/>
      </rPr>
      <t>伙食扣款會科</t>
    </r>
    <phoneticPr fontId="4" type="noConversion"/>
  </si>
  <si>
    <t>伙食扣款會科貸方</t>
    <phoneticPr fontId="4" type="noConversion"/>
  </si>
  <si>
    <r>
      <rPr>
        <sz val="12"/>
        <color indexed="9"/>
        <rFont val="微軟正黑體"/>
        <family val="2"/>
        <charset val="136"/>
      </rPr>
      <t>伙食扣款</t>
    </r>
    <phoneticPr fontId="5" type="noConversion"/>
  </si>
  <si>
    <r>
      <rPr>
        <sz val="12"/>
        <color rgb="FFFF0000"/>
        <rFont val="微軟正黑體"/>
        <family val="2"/>
        <charset val="136"/>
      </rPr>
      <t>免稅加班費會科</t>
    </r>
    <phoneticPr fontId="4" type="noConversion"/>
  </si>
  <si>
    <t>免稅加班費會科貸方</t>
    <phoneticPr fontId="4" type="noConversion"/>
  </si>
  <si>
    <r>
      <rPr>
        <sz val="12"/>
        <color indexed="9"/>
        <rFont val="微軟正黑體"/>
        <family val="2"/>
        <charset val="136"/>
      </rPr>
      <t>免稅加班費</t>
    </r>
    <phoneticPr fontId="5" type="noConversion"/>
  </si>
  <si>
    <r>
      <rPr>
        <sz val="12"/>
        <color rgb="FFFF0000"/>
        <rFont val="微軟正黑體"/>
        <family val="2"/>
        <charset val="136"/>
      </rPr>
      <t>應稅加班費會科</t>
    </r>
    <phoneticPr fontId="4" type="noConversion"/>
  </si>
  <si>
    <t>應稅加班費會科貸方</t>
    <phoneticPr fontId="4" type="noConversion"/>
  </si>
  <si>
    <r>
      <rPr>
        <sz val="12"/>
        <color indexed="9"/>
        <rFont val="微軟正黑體"/>
        <family val="2"/>
        <charset val="136"/>
      </rPr>
      <t>應稅加班費</t>
    </r>
    <phoneticPr fontId="5" type="noConversion"/>
  </si>
  <si>
    <r>
      <rPr>
        <sz val="12"/>
        <color rgb="FFFF0000"/>
        <rFont val="微軟正黑體"/>
        <family val="2"/>
        <charset val="136"/>
      </rPr>
      <t>請假扣款小計會科</t>
    </r>
    <phoneticPr fontId="4" type="noConversion"/>
  </si>
  <si>
    <t>請假扣款小計會科貸方</t>
    <phoneticPr fontId="4" type="noConversion"/>
  </si>
  <si>
    <r>
      <rPr>
        <sz val="12"/>
        <color indexed="9"/>
        <rFont val="微軟正黑體"/>
        <family val="2"/>
        <charset val="136"/>
      </rPr>
      <t>請假扣款小計</t>
    </r>
  </si>
  <si>
    <r>
      <rPr>
        <sz val="12"/>
        <color rgb="FFFF0000"/>
        <rFont val="微軟正黑體"/>
        <family val="2"/>
        <charset val="136"/>
      </rPr>
      <t>未休年假折現會科</t>
    </r>
    <phoneticPr fontId="4" type="noConversion"/>
  </si>
  <si>
    <t>未休年假折現會科貸方</t>
    <phoneticPr fontId="4" type="noConversion"/>
  </si>
  <si>
    <r>
      <rPr>
        <sz val="12"/>
        <color indexed="9"/>
        <rFont val="微軟正黑體"/>
        <family val="2"/>
        <charset val="136"/>
      </rPr>
      <t>未休年假折現</t>
    </r>
    <phoneticPr fontId="5" type="noConversion"/>
  </si>
  <si>
    <r>
      <rPr>
        <sz val="12"/>
        <color rgb="FFFF0000"/>
        <rFont val="微軟正黑體"/>
        <family val="2"/>
        <charset val="136"/>
      </rPr>
      <t>未休補休假折現會科</t>
    </r>
    <phoneticPr fontId="4" type="noConversion"/>
  </si>
  <si>
    <t>未休補休假折現會科貸方</t>
    <phoneticPr fontId="4" type="noConversion"/>
  </si>
  <si>
    <r>
      <rPr>
        <sz val="12"/>
        <color indexed="9"/>
        <rFont val="微軟正黑體"/>
        <family val="2"/>
        <charset val="136"/>
      </rPr>
      <t>未休補休假折現</t>
    </r>
    <phoneticPr fontId="5" type="noConversion"/>
  </si>
  <si>
    <r>
      <rPr>
        <sz val="12"/>
        <color rgb="FFFF0000"/>
        <rFont val="微軟正黑體"/>
        <family val="2"/>
        <charset val="136"/>
      </rPr>
      <t>職工福利金會科</t>
    </r>
    <phoneticPr fontId="4" type="noConversion"/>
  </si>
  <si>
    <t>職工福利金會科貸方</t>
    <phoneticPr fontId="4" type="noConversion"/>
  </si>
  <si>
    <r>
      <rPr>
        <sz val="12"/>
        <color indexed="9"/>
        <rFont val="微軟正黑體"/>
        <family val="2"/>
        <charset val="136"/>
      </rPr>
      <t>職工福利金</t>
    </r>
    <phoneticPr fontId="5" type="noConversion"/>
  </si>
  <si>
    <r>
      <rPr>
        <sz val="12"/>
        <color rgb="FFFF0000"/>
        <rFont val="微軟正黑體"/>
        <family val="2"/>
        <charset val="136"/>
      </rPr>
      <t>勞保費會科</t>
    </r>
    <phoneticPr fontId="4" type="noConversion"/>
  </si>
  <si>
    <t>勞保費會科貸方</t>
    <phoneticPr fontId="4" type="noConversion"/>
  </si>
  <si>
    <r>
      <rPr>
        <sz val="12"/>
        <color indexed="9"/>
        <rFont val="微軟正黑體"/>
        <family val="2"/>
        <charset val="136"/>
      </rPr>
      <t>勞保費</t>
    </r>
    <phoneticPr fontId="5" type="noConversion"/>
  </si>
  <si>
    <r>
      <rPr>
        <sz val="12"/>
        <color rgb="FFFF0000"/>
        <rFont val="微軟正黑體"/>
        <family val="2"/>
        <charset val="136"/>
      </rPr>
      <t>健保費會科</t>
    </r>
    <phoneticPr fontId="4" type="noConversion"/>
  </si>
  <si>
    <t>健保費會科貸方</t>
    <phoneticPr fontId="4" type="noConversion"/>
  </si>
  <si>
    <r>
      <rPr>
        <sz val="12"/>
        <color indexed="9"/>
        <rFont val="微軟正黑體"/>
        <family val="2"/>
        <charset val="136"/>
      </rPr>
      <t>健保費</t>
    </r>
    <phoneticPr fontId="5" type="noConversion"/>
  </si>
  <si>
    <r>
      <rPr>
        <sz val="12"/>
        <color rgb="FFFF0000"/>
        <rFont val="微軟正黑體"/>
        <family val="2"/>
        <charset val="136"/>
      </rPr>
      <t>個人提撥會科</t>
    </r>
    <phoneticPr fontId="4" type="noConversion"/>
  </si>
  <si>
    <t>個人提撥會科貸方</t>
    <phoneticPr fontId="4" type="noConversion"/>
  </si>
  <si>
    <r>
      <rPr>
        <sz val="12"/>
        <color indexed="9"/>
        <rFont val="微軟正黑體"/>
        <family val="2"/>
        <charset val="136"/>
      </rPr>
      <t>個人提撥</t>
    </r>
    <phoneticPr fontId="4" type="noConversion"/>
  </si>
  <si>
    <r>
      <rPr>
        <sz val="12"/>
        <color rgb="FFFF0000"/>
        <rFont val="微軟正黑體"/>
        <family val="2"/>
        <charset val="136"/>
      </rPr>
      <t>所得稅會科</t>
    </r>
    <phoneticPr fontId="4" type="noConversion"/>
  </si>
  <si>
    <t>所得稅會科貸方</t>
    <phoneticPr fontId="4" type="noConversion"/>
  </si>
  <si>
    <r>
      <rPr>
        <sz val="12"/>
        <color indexed="9"/>
        <rFont val="微軟正黑體"/>
        <family val="2"/>
        <charset val="136"/>
      </rPr>
      <t>所得稅</t>
    </r>
    <phoneticPr fontId="5" type="noConversion"/>
  </si>
  <si>
    <r>
      <rPr>
        <sz val="12"/>
        <color rgb="FFFF0000"/>
        <rFont val="微軟正黑體"/>
        <family val="2"/>
        <charset val="136"/>
      </rPr>
      <t>就業安定費會科</t>
    </r>
    <phoneticPr fontId="4" type="noConversion"/>
  </si>
  <si>
    <t>就業安定費會科貸方</t>
    <phoneticPr fontId="4" type="noConversion"/>
  </si>
  <si>
    <r>
      <rPr>
        <sz val="12"/>
        <color indexed="9"/>
        <rFont val="微軟正黑體"/>
        <family val="2"/>
        <charset val="136"/>
      </rPr>
      <t>就業安定費</t>
    </r>
    <phoneticPr fontId="5" type="noConversion"/>
  </si>
  <si>
    <t>SM</t>
  </si>
  <si>
    <t>V000</t>
  </si>
  <si>
    <r>
      <rPr>
        <sz val="12"/>
        <color theme="1"/>
        <rFont val="新細明體"/>
        <family val="2"/>
        <charset val="136"/>
      </rPr>
      <t>越南事業處</t>
    </r>
  </si>
  <si>
    <t>62011</t>
  </si>
  <si>
    <t>2171</t>
    <phoneticPr fontId="4" type="noConversion"/>
  </si>
  <si>
    <t>62013</t>
  </si>
  <si>
    <t>2171</t>
  </si>
  <si>
    <t>NA</t>
    <phoneticPr fontId="4" type="noConversion"/>
  </si>
  <si>
    <t>620303</t>
  </si>
  <si>
    <t>2175</t>
  </si>
  <si>
    <t>620304</t>
  </si>
  <si>
    <t>62015</t>
  </si>
  <si>
    <t>21784</t>
  </si>
  <si>
    <t>620121</t>
  </si>
  <si>
    <t>620122</t>
  </si>
  <si>
    <t>22827</t>
  </si>
  <si>
    <t>22828</t>
  </si>
  <si>
    <t>W000</t>
  </si>
  <si>
    <r>
      <rPr>
        <sz val="12"/>
        <color theme="1"/>
        <rFont val="新細明體"/>
        <family val="2"/>
        <charset val="136"/>
      </rPr>
      <t>總經理室</t>
    </r>
  </si>
  <si>
    <t>WC00</t>
  </si>
  <si>
    <r>
      <rPr>
        <sz val="12"/>
        <color theme="1"/>
        <rFont val="新細明體"/>
        <family val="2"/>
        <charset val="136"/>
      </rPr>
      <t>消費品事業處</t>
    </r>
  </si>
  <si>
    <t>WS00</t>
  </si>
  <si>
    <r>
      <rPr>
        <sz val="12"/>
        <color theme="1"/>
        <rFont val="新細明體"/>
        <family val="2"/>
        <charset val="136"/>
      </rPr>
      <t>膜品事業處</t>
    </r>
  </si>
  <si>
    <t>WT00</t>
  </si>
  <si>
    <r>
      <rPr>
        <sz val="12"/>
        <color theme="1"/>
        <rFont val="新細明體"/>
        <family val="2"/>
        <charset val="136"/>
      </rPr>
      <t>布品事業處</t>
    </r>
  </si>
  <si>
    <t>RD</t>
  </si>
  <si>
    <t>WR00</t>
  </si>
  <si>
    <r>
      <rPr>
        <sz val="12"/>
        <color theme="1"/>
        <rFont val="新細明體"/>
        <family val="2"/>
        <charset val="136"/>
      </rPr>
      <t>研發部</t>
    </r>
  </si>
  <si>
    <t>63011</t>
  </si>
  <si>
    <t>63013</t>
  </si>
  <si>
    <t>630303</t>
  </si>
  <si>
    <t>63015</t>
  </si>
  <si>
    <t>630121</t>
  </si>
  <si>
    <t>630122</t>
  </si>
  <si>
    <t>RD-W</t>
  </si>
  <si>
    <t>WRC0</t>
  </si>
  <si>
    <r>
      <rPr>
        <sz val="12"/>
        <color theme="1"/>
        <rFont val="新細明體"/>
        <family val="2"/>
        <charset val="136"/>
      </rPr>
      <t>研發部消費品開發課</t>
    </r>
  </si>
  <si>
    <t>RD-E</t>
  </si>
  <si>
    <t>WRS0</t>
  </si>
  <si>
    <r>
      <rPr>
        <sz val="12"/>
        <color theme="1"/>
        <rFont val="新細明體"/>
        <family val="2"/>
        <charset val="136"/>
      </rPr>
      <t>研發部膜品開發課</t>
    </r>
  </si>
  <si>
    <t>RD-S</t>
  </si>
  <si>
    <t>WRT0</t>
  </si>
  <si>
    <r>
      <rPr>
        <sz val="12"/>
        <color theme="1"/>
        <rFont val="新細明體"/>
        <family val="2"/>
        <charset val="136"/>
      </rPr>
      <t>研發部布品開發課</t>
    </r>
  </si>
  <si>
    <t>OH-S</t>
  </si>
  <si>
    <t>VP00</t>
  </si>
  <si>
    <r>
      <rPr>
        <sz val="12"/>
        <color theme="1"/>
        <rFont val="新細明體"/>
        <family val="2"/>
        <charset val="136"/>
      </rPr>
      <t>越南製造部</t>
    </r>
  </si>
  <si>
    <t>51311</t>
  </si>
  <si>
    <t>51313</t>
  </si>
  <si>
    <t>513122</t>
  </si>
  <si>
    <t>513303</t>
  </si>
  <si>
    <t>51315</t>
  </si>
  <si>
    <t>513121</t>
  </si>
  <si>
    <t>OH</t>
  </si>
  <si>
    <t>WBB0</t>
  </si>
  <si>
    <r>
      <rPr>
        <sz val="12"/>
        <color theme="1"/>
        <rFont val="新細明體"/>
        <family val="2"/>
        <charset val="136"/>
      </rPr>
      <t>採購部採購課</t>
    </r>
  </si>
  <si>
    <t>WHS0</t>
  </si>
  <si>
    <r>
      <rPr>
        <sz val="12"/>
        <color theme="1"/>
        <rFont val="新細明體"/>
        <family val="2"/>
        <charset val="136"/>
      </rPr>
      <t>管理部環安總務課</t>
    </r>
  </si>
  <si>
    <t>51322</t>
  </si>
  <si>
    <t>21782</t>
  </si>
  <si>
    <t>WP00</t>
  </si>
  <si>
    <r>
      <rPr>
        <sz val="12"/>
        <color theme="1"/>
        <rFont val="新細明體"/>
        <family val="2"/>
        <charset val="136"/>
      </rPr>
      <t>製造處</t>
    </r>
  </si>
  <si>
    <t>WPE0</t>
  </si>
  <si>
    <r>
      <rPr>
        <sz val="12"/>
        <color theme="1"/>
        <rFont val="新細明體"/>
        <family val="2"/>
        <charset val="136"/>
      </rPr>
      <t>廠務部</t>
    </r>
  </si>
  <si>
    <t>WPL0</t>
  </si>
  <si>
    <r>
      <rPr>
        <sz val="12"/>
        <color theme="1"/>
        <rFont val="新細明體"/>
        <family val="2"/>
        <charset val="136"/>
      </rPr>
      <t>資材部</t>
    </r>
  </si>
  <si>
    <t>OH-E</t>
  </si>
  <si>
    <t>WPLA</t>
  </si>
  <si>
    <r>
      <rPr>
        <sz val="12"/>
        <color theme="1"/>
        <rFont val="新細明體"/>
        <family val="2"/>
        <charset val="136"/>
      </rPr>
      <t>資材部倉儲課</t>
    </r>
    <r>
      <rPr>
        <sz val="12"/>
        <color theme="1"/>
        <rFont val="Arial"/>
        <family val="2"/>
      </rPr>
      <t>-</t>
    </r>
    <r>
      <rPr>
        <sz val="12"/>
        <color theme="1"/>
        <rFont val="新細明體"/>
        <family val="2"/>
        <charset val="136"/>
      </rPr>
      <t>永安廠</t>
    </r>
  </si>
  <si>
    <t>WPLB</t>
  </si>
  <si>
    <r>
      <rPr>
        <sz val="12"/>
        <color theme="1"/>
        <rFont val="新細明體"/>
        <family val="2"/>
        <charset val="136"/>
      </rPr>
      <t>資材部倉儲課</t>
    </r>
    <r>
      <rPr>
        <sz val="12"/>
        <color theme="1"/>
        <rFont val="Arial"/>
        <family val="2"/>
      </rPr>
      <t>-</t>
    </r>
    <r>
      <rPr>
        <sz val="12"/>
        <color theme="1"/>
        <rFont val="新細明體"/>
        <family val="2"/>
        <charset val="136"/>
      </rPr>
      <t>楠梓廠</t>
    </r>
  </si>
  <si>
    <t>WPLC</t>
  </si>
  <si>
    <r>
      <rPr>
        <sz val="12"/>
        <color theme="1"/>
        <rFont val="新細明體"/>
        <family val="2"/>
        <charset val="136"/>
      </rPr>
      <t>資材部倉儲課</t>
    </r>
    <r>
      <rPr>
        <sz val="12"/>
        <color theme="1"/>
        <rFont val="Arial"/>
        <family val="2"/>
      </rPr>
      <t>-</t>
    </r>
    <r>
      <rPr>
        <sz val="12"/>
        <color theme="1"/>
        <rFont val="新細明體"/>
        <family val="2"/>
        <charset val="136"/>
      </rPr>
      <t>樹谷廠</t>
    </r>
  </si>
  <si>
    <t>WPN0</t>
  </si>
  <si>
    <r>
      <rPr>
        <sz val="12"/>
        <color theme="1"/>
        <rFont val="新細明體"/>
        <family val="2"/>
        <charset val="136"/>
      </rPr>
      <t>楠梓製造部</t>
    </r>
  </si>
  <si>
    <t>WPN2</t>
  </si>
  <si>
    <r>
      <rPr>
        <sz val="12"/>
        <color theme="1"/>
        <rFont val="新細明體"/>
        <family val="2"/>
        <charset val="136"/>
      </rPr>
      <t>楠梓製造部工程課</t>
    </r>
  </si>
  <si>
    <t>WPS0</t>
  </si>
  <si>
    <r>
      <rPr>
        <sz val="12"/>
        <color theme="1"/>
        <rFont val="新細明體"/>
        <family val="2"/>
        <charset val="136"/>
      </rPr>
      <t>樹谷製造部</t>
    </r>
  </si>
  <si>
    <t>WPS3</t>
  </si>
  <si>
    <r>
      <rPr>
        <sz val="12"/>
        <color theme="1"/>
        <rFont val="新細明體"/>
        <family val="2"/>
        <charset val="136"/>
      </rPr>
      <t>樹谷製造部工程課</t>
    </r>
  </si>
  <si>
    <t>WQN0</t>
  </si>
  <si>
    <r>
      <rPr>
        <sz val="12"/>
        <color theme="1"/>
        <rFont val="新細明體"/>
        <family val="2"/>
        <charset val="136"/>
      </rPr>
      <t>品保部楠梓品管課</t>
    </r>
  </si>
  <si>
    <t>WQS0</t>
  </si>
  <si>
    <r>
      <rPr>
        <sz val="12"/>
        <color theme="1"/>
        <rFont val="新細明體"/>
        <family val="2"/>
        <charset val="136"/>
      </rPr>
      <t>品保部樹谷品管課</t>
    </r>
  </si>
  <si>
    <t>WQY0</t>
  </si>
  <si>
    <r>
      <rPr>
        <sz val="12"/>
        <color theme="1"/>
        <rFont val="新細明體"/>
        <family val="2"/>
        <charset val="136"/>
      </rPr>
      <t>品保部永安品管課</t>
    </r>
  </si>
  <si>
    <t>WSY0</t>
  </si>
  <si>
    <r>
      <rPr>
        <sz val="12"/>
        <color theme="1"/>
        <rFont val="新細明體"/>
        <family val="2"/>
        <charset val="136"/>
      </rPr>
      <t>膜品製造部</t>
    </r>
  </si>
  <si>
    <t>WSY3</t>
  </si>
  <si>
    <r>
      <rPr>
        <sz val="12"/>
        <color theme="1"/>
        <rFont val="新細明體"/>
        <family val="2"/>
        <charset val="136"/>
      </rPr>
      <t>膜品工程課</t>
    </r>
  </si>
  <si>
    <t>51313</t>
    <phoneticPr fontId="4" type="noConversion"/>
  </si>
  <si>
    <t>GA</t>
  </si>
  <si>
    <t>WF00</t>
  </si>
  <si>
    <r>
      <rPr>
        <sz val="12"/>
        <color theme="1"/>
        <rFont val="新細明體"/>
        <family val="2"/>
        <charset val="136"/>
      </rPr>
      <t>財務處</t>
    </r>
  </si>
  <si>
    <t>61011</t>
  </si>
  <si>
    <t>61013</t>
  </si>
  <si>
    <t>610303</t>
  </si>
  <si>
    <t>61015</t>
  </si>
  <si>
    <t>610121</t>
  </si>
  <si>
    <t>610122</t>
  </si>
  <si>
    <t>WHH0</t>
  </si>
  <si>
    <r>
      <rPr>
        <sz val="12"/>
        <color theme="1"/>
        <rFont val="新細明體"/>
        <family val="2"/>
        <charset val="136"/>
      </rPr>
      <t>管理部人資課</t>
    </r>
  </si>
  <si>
    <t>WI00</t>
  </si>
  <si>
    <r>
      <rPr>
        <sz val="12"/>
        <color theme="1"/>
        <rFont val="新細明體"/>
        <family val="2"/>
        <charset val="136"/>
      </rPr>
      <t>資訊部</t>
    </r>
  </si>
  <si>
    <t>DL</t>
  </si>
  <si>
    <t>WPN1L</t>
  </si>
  <si>
    <r>
      <rPr>
        <sz val="12"/>
        <color theme="1"/>
        <rFont val="新細明體"/>
        <family val="2"/>
        <charset val="136"/>
      </rPr>
      <t>楠梓製造部製造課</t>
    </r>
    <r>
      <rPr>
        <sz val="12"/>
        <color theme="1"/>
        <rFont val="Arial"/>
        <family val="2"/>
      </rPr>
      <t>-DL(</t>
    </r>
    <r>
      <rPr>
        <sz val="12"/>
        <color theme="1"/>
        <rFont val="新細明體"/>
        <family val="2"/>
        <charset val="136"/>
      </rPr>
      <t>本</t>
    </r>
    <r>
      <rPr>
        <sz val="12"/>
        <color theme="1"/>
        <rFont val="Arial"/>
        <family val="2"/>
      </rPr>
      <t>)</t>
    </r>
  </si>
  <si>
    <t>51211</t>
  </si>
  <si>
    <t>51213</t>
  </si>
  <si>
    <t>512122</t>
  </si>
  <si>
    <t>512303</t>
  </si>
  <si>
    <t>51215</t>
  </si>
  <si>
    <t>512121</t>
  </si>
  <si>
    <t>51222</t>
  </si>
  <si>
    <t>WPS1L</t>
  </si>
  <si>
    <r>
      <rPr>
        <sz val="12"/>
        <color theme="1"/>
        <rFont val="新細明體"/>
        <family val="2"/>
        <charset val="136"/>
      </rPr>
      <t>樹谷製造部製造課</t>
    </r>
    <r>
      <rPr>
        <sz val="12"/>
        <color theme="1"/>
        <rFont val="Arial"/>
        <family val="2"/>
      </rPr>
      <t>-DL(</t>
    </r>
    <r>
      <rPr>
        <sz val="12"/>
        <color theme="1"/>
        <rFont val="新細明體"/>
        <family val="2"/>
        <charset val="136"/>
      </rPr>
      <t>本</t>
    </r>
    <r>
      <rPr>
        <sz val="12"/>
        <color theme="1"/>
        <rFont val="Arial"/>
        <family val="2"/>
      </rPr>
      <t>)</t>
    </r>
  </si>
  <si>
    <t>WPS2L</t>
  </si>
  <si>
    <r>
      <rPr>
        <sz val="12"/>
        <color theme="1"/>
        <rFont val="新細明體"/>
        <family val="2"/>
        <charset val="136"/>
      </rPr>
      <t>樹谷製造部濕巾課</t>
    </r>
    <r>
      <rPr>
        <sz val="12"/>
        <color theme="1"/>
        <rFont val="Arial"/>
        <family val="2"/>
      </rPr>
      <t>-DL(</t>
    </r>
    <r>
      <rPr>
        <sz val="12"/>
        <color theme="1"/>
        <rFont val="新細明體"/>
        <family val="2"/>
        <charset val="136"/>
      </rPr>
      <t>本</t>
    </r>
    <r>
      <rPr>
        <sz val="12"/>
        <color theme="1"/>
        <rFont val="Arial"/>
        <family val="2"/>
      </rPr>
      <t>)</t>
    </r>
  </si>
  <si>
    <t>WSY2L</t>
  </si>
  <si>
    <r>
      <rPr>
        <sz val="12"/>
        <color theme="1"/>
        <rFont val="新細明體"/>
        <family val="2"/>
        <charset val="136"/>
      </rPr>
      <t>膜品製造部折片課</t>
    </r>
    <r>
      <rPr>
        <sz val="12"/>
        <color theme="1"/>
        <rFont val="Arial"/>
        <family val="2"/>
      </rPr>
      <t>-DL(</t>
    </r>
    <r>
      <rPr>
        <sz val="12"/>
        <color theme="1"/>
        <rFont val="新細明體"/>
        <family val="2"/>
        <charset val="136"/>
      </rPr>
      <t>本</t>
    </r>
    <r>
      <rPr>
        <sz val="12"/>
        <color theme="1"/>
        <rFont val="Arial"/>
        <family val="2"/>
      </rPr>
      <t>)</t>
    </r>
  </si>
  <si>
    <t>WSYA</t>
  </si>
  <si>
    <r>
      <rPr>
        <sz val="12"/>
        <color theme="1"/>
        <rFont val="新細明體"/>
        <family val="2"/>
        <charset val="136"/>
      </rPr>
      <t>膜品製造部製造課</t>
    </r>
    <r>
      <rPr>
        <sz val="12"/>
        <color theme="1"/>
        <rFont val="Arial"/>
        <family val="2"/>
      </rPr>
      <t>-DL(</t>
    </r>
    <r>
      <rPr>
        <sz val="12"/>
        <color theme="1"/>
        <rFont val="新細明體"/>
        <family val="2"/>
        <charset val="136"/>
      </rPr>
      <t>本</t>
    </r>
    <r>
      <rPr>
        <sz val="12"/>
        <color theme="1"/>
        <rFont val="Arial"/>
        <family val="2"/>
      </rPr>
      <t>)-</t>
    </r>
    <r>
      <rPr>
        <sz val="12"/>
        <color theme="1"/>
        <rFont val="新細明體"/>
        <family val="2"/>
        <charset val="136"/>
      </rPr>
      <t>製粒</t>
    </r>
  </si>
  <si>
    <t>WSYB</t>
  </si>
  <si>
    <r>
      <rPr>
        <sz val="12"/>
        <color theme="1"/>
        <rFont val="新細明體"/>
        <family val="2"/>
        <charset val="136"/>
      </rPr>
      <t>膜品製造部製造課</t>
    </r>
    <r>
      <rPr>
        <sz val="12"/>
        <color theme="1"/>
        <rFont val="Arial"/>
        <family val="2"/>
      </rPr>
      <t>-DL(</t>
    </r>
    <r>
      <rPr>
        <sz val="12"/>
        <color theme="1"/>
        <rFont val="新細明體"/>
        <family val="2"/>
        <charset val="136"/>
      </rPr>
      <t>本</t>
    </r>
    <r>
      <rPr>
        <sz val="12"/>
        <color theme="1"/>
        <rFont val="Arial"/>
        <family val="2"/>
      </rPr>
      <t>)-</t>
    </r>
    <r>
      <rPr>
        <sz val="12"/>
        <color theme="1"/>
        <rFont val="新細明體"/>
        <family val="2"/>
        <charset val="136"/>
      </rPr>
      <t>製膜</t>
    </r>
    <r>
      <rPr>
        <sz val="12"/>
        <color theme="1"/>
        <rFont val="Arial"/>
        <family val="2"/>
      </rPr>
      <t>(</t>
    </r>
    <r>
      <rPr>
        <sz val="12"/>
        <color theme="1"/>
        <rFont val="新細明體"/>
        <family val="2"/>
        <charset val="136"/>
      </rPr>
      <t>流延</t>
    </r>
    <r>
      <rPr>
        <sz val="12"/>
        <color theme="1"/>
        <rFont val="Arial"/>
        <family val="2"/>
      </rPr>
      <t>)</t>
    </r>
  </si>
  <si>
    <t>WSYC</t>
  </si>
  <si>
    <r>
      <rPr>
        <sz val="12"/>
        <color theme="1"/>
        <rFont val="新細明體"/>
        <family val="2"/>
        <charset val="136"/>
      </rPr>
      <t>膜品製造部製造課</t>
    </r>
    <r>
      <rPr>
        <sz val="12"/>
        <color theme="1"/>
        <rFont val="Arial"/>
        <family val="2"/>
      </rPr>
      <t>-DL(</t>
    </r>
    <r>
      <rPr>
        <sz val="12"/>
        <color theme="1"/>
        <rFont val="新細明體"/>
        <family val="2"/>
        <charset val="136"/>
      </rPr>
      <t>本</t>
    </r>
    <r>
      <rPr>
        <sz val="12"/>
        <color theme="1"/>
        <rFont val="Arial"/>
        <family val="2"/>
      </rPr>
      <t>)-</t>
    </r>
    <r>
      <rPr>
        <sz val="12"/>
        <color theme="1"/>
        <rFont val="新細明體"/>
        <family val="2"/>
        <charset val="136"/>
      </rPr>
      <t>製膜</t>
    </r>
    <r>
      <rPr>
        <sz val="12"/>
        <color theme="1"/>
        <rFont val="Arial"/>
        <family val="2"/>
      </rPr>
      <t>(</t>
    </r>
    <r>
      <rPr>
        <sz val="12"/>
        <color theme="1"/>
        <rFont val="新細明體"/>
        <family val="2"/>
        <charset val="136"/>
      </rPr>
      <t>吹膜</t>
    </r>
    <r>
      <rPr>
        <sz val="12"/>
        <color theme="1"/>
        <rFont val="Arial"/>
        <family val="2"/>
      </rPr>
      <t>)</t>
    </r>
  </si>
  <si>
    <t>WSYD</t>
  </si>
  <si>
    <r>
      <rPr>
        <sz val="12"/>
        <color theme="1"/>
        <rFont val="新細明體"/>
        <family val="2"/>
        <charset val="136"/>
      </rPr>
      <t>膜品製造部製造課</t>
    </r>
    <r>
      <rPr>
        <sz val="12"/>
        <color theme="1"/>
        <rFont val="Arial"/>
        <family val="2"/>
      </rPr>
      <t>-DL(</t>
    </r>
    <r>
      <rPr>
        <sz val="12"/>
        <color theme="1"/>
        <rFont val="新細明體"/>
        <family val="2"/>
        <charset val="136"/>
      </rPr>
      <t>本</t>
    </r>
    <r>
      <rPr>
        <sz val="12"/>
        <color theme="1"/>
        <rFont val="Arial"/>
        <family val="2"/>
      </rPr>
      <t>)-</t>
    </r>
    <r>
      <rPr>
        <sz val="12"/>
        <color theme="1"/>
        <rFont val="新細明體"/>
        <family val="2"/>
        <charset val="136"/>
      </rPr>
      <t>印刷</t>
    </r>
  </si>
  <si>
    <t>WSYE</t>
  </si>
  <si>
    <r>
      <rPr>
        <sz val="12"/>
        <color theme="1"/>
        <rFont val="新細明體"/>
        <family val="2"/>
        <charset val="136"/>
      </rPr>
      <t>膜品製造部製造課</t>
    </r>
    <r>
      <rPr>
        <sz val="12"/>
        <color theme="1"/>
        <rFont val="Arial"/>
        <family val="2"/>
      </rPr>
      <t>-DL(</t>
    </r>
    <r>
      <rPr>
        <sz val="12"/>
        <color theme="1"/>
        <rFont val="新細明體"/>
        <family val="2"/>
        <charset val="136"/>
      </rPr>
      <t>本</t>
    </r>
    <r>
      <rPr>
        <sz val="12"/>
        <color theme="1"/>
        <rFont val="Arial"/>
        <family val="2"/>
      </rPr>
      <t>)-</t>
    </r>
    <r>
      <rPr>
        <sz val="12"/>
        <color theme="1"/>
        <rFont val="新細明體"/>
        <family val="2"/>
        <charset val="136"/>
      </rPr>
      <t>貼合</t>
    </r>
  </si>
  <si>
    <t>名稱</t>
  </si>
  <si>
    <t>借方科目名稱</t>
  </si>
  <si>
    <t>貸方科目名稱</t>
  </si>
  <si>
    <t>本薪</t>
  </si>
  <si>
    <t>薪資</t>
  </si>
  <si>
    <t>應付薪資</t>
  </si>
  <si>
    <t>伙食津貼</t>
  </si>
  <si>
    <t>伙食費</t>
  </si>
  <si>
    <t>全勤獎金</t>
  </si>
  <si>
    <t>其他津貼</t>
  </si>
  <si>
    <t>主管加給</t>
  </si>
  <si>
    <t>應稅加項</t>
  </si>
  <si>
    <t>法院扣款</t>
  </si>
  <si>
    <t>代收其他</t>
  </si>
  <si>
    <t>應稅扣項</t>
  </si>
  <si>
    <t>免稅扣項</t>
  </si>
  <si>
    <t>輪班加班費</t>
  </si>
  <si>
    <t>薪資支出-加班費(應稅)</t>
  </si>
  <si>
    <t>班別津貼</t>
  </si>
  <si>
    <t>雇主應付勞保費</t>
  </si>
  <si>
    <t>保險費-勞保</t>
  </si>
  <si>
    <t>應付保險費</t>
  </si>
  <si>
    <t>雇主應付健保費</t>
  </si>
  <si>
    <t>保險費-健保</t>
  </si>
  <si>
    <t>雇主勞退新制提撥</t>
  </si>
  <si>
    <t>退休金</t>
  </si>
  <si>
    <t>其他應付費用-退休金</t>
  </si>
  <si>
    <t>伙食扣款</t>
  </si>
  <si>
    <t>代收伙食費</t>
  </si>
  <si>
    <t>免稅加班費</t>
  </si>
  <si>
    <t>加班費(免稅)</t>
  </si>
  <si>
    <t>應稅加班費</t>
  </si>
  <si>
    <t>加班費(應稅)</t>
  </si>
  <si>
    <t>請假扣款小計</t>
  </si>
  <si>
    <t>未休年假折現</t>
  </si>
  <si>
    <t>其他應付費用-未休假獎金</t>
  </si>
  <si>
    <t>未休補休假折現</t>
  </si>
  <si>
    <t>職工福利金</t>
  </si>
  <si>
    <t>代收福利金</t>
  </si>
  <si>
    <t>勞保費</t>
  </si>
  <si>
    <t>代收勞健保費</t>
  </si>
  <si>
    <t>健保費</t>
  </si>
  <si>
    <t>個人提撥</t>
  </si>
  <si>
    <t>代收員工自提退休金</t>
  </si>
  <si>
    <t>所得稅</t>
  </si>
  <si>
    <t>代收薪資所得稅</t>
  </si>
  <si>
    <t>就業安定費</t>
  </si>
  <si>
    <t>其他應付費用-外勞就業安定費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</si>
</sst>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2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  <font>
      <sz val="12"/>
      <color theme="1"/>
      <name val="Arial"/>
      <family val="2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rgb="FFFF0000"/>
      <name val="Arial"/>
      <family val="2"/>
    </font>
    <font>
      <sz val="12"/>
      <color rgb="FFFF0000"/>
      <name val="微軟正黑體"/>
      <family val="2"/>
      <charset val="136"/>
    </font>
    <font>
      <sz val="9"/>
      <name val="細明體"/>
      <family val="3"/>
      <charset val="136"/>
    </font>
    <font>
      <sz val="12"/>
      <color indexed="9"/>
      <name val="Arial"/>
      <family val="2"/>
    </font>
    <font>
      <sz val="12"/>
      <color indexed="9"/>
      <name val="微軟正黑體"/>
      <family val="2"/>
      <charset val="136"/>
    </font>
    <font>
      <sz val="10"/>
      <color indexed="9"/>
      <name val="Arial"/>
      <family val="2"/>
    </font>
    <font>
      <sz val="10"/>
      <color indexed="9"/>
      <name val="微軟正黑體"/>
      <family val="2"/>
      <charset val="136"/>
    </font>
    <font>
      <sz val="12"/>
      <color theme="0"/>
      <name val="Arial"/>
      <family val="2"/>
    </font>
    <font>
      <sz val="12"/>
      <color theme="0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2"/>
      <color rgb="FF0000FF"/>
      <name val="Arial"/>
      <family val="2"/>
    </font>
    <font>
      <b/>
      <sz val="14"/>
      <color theme="1"/>
      <name val="新細明體"/>
      <family val="1"/>
      <charset val="136"/>
      <scheme val="minor"/>
    </font>
    <font>
      <sz val="14"/>
      <color theme="1"/>
      <name val="新細明體"/>
      <family val="1"/>
      <charset val="136"/>
      <scheme val="minor"/>
    </font>
    <font>
      <b/>
      <sz val="14"/>
      <color theme="0"/>
      <name val="新細明體"/>
      <family val="1"/>
      <charset val="136"/>
      <scheme val="minor"/>
    </font>
    <font>
      <sz val="14"/>
      <color theme="0"/>
      <name val="新細明體"/>
      <family val="1"/>
      <charset val="136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>
      <alignment vertical="center"/>
    </xf>
    <xf numFmtId="0" fontId="16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2" fillId="5" borderId="1" xfId="0" quotePrefix="1" applyFont="1" applyFill="1" applyBorder="1" applyAlignment="1">
      <alignment horizontal="left" vertical="center" wrapText="1"/>
    </xf>
    <xf numFmtId="0" fontId="2" fillId="0" borderId="1" xfId="4" applyFont="1" applyBorder="1">
      <alignment vertical="center"/>
    </xf>
    <xf numFmtId="38" fontId="0" fillId="0" borderId="0" xfId="0" applyNumberFormat="1">
      <alignment vertical="center"/>
    </xf>
    <xf numFmtId="0" fontId="17" fillId="5" borderId="1" xfId="4" applyFont="1" applyFill="1" applyBorder="1">
      <alignment vertical="center"/>
    </xf>
    <xf numFmtId="0" fontId="20" fillId="6" borderId="0" xfId="0" applyFont="1" applyFill="1">
      <alignment vertical="center"/>
    </xf>
    <xf numFmtId="0" fontId="21" fillId="6" borderId="0" xfId="0" applyFont="1" applyFill="1">
      <alignment vertical="center"/>
    </xf>
    <xf numFmtId="0" fontId="18" fillId="5" borderId="0" xfId="0" applyFont="1" applyFill="1">
      <alignment vertical="center"/>
    </xf>
    <xf numFmtId="0" fontId="19" fillId="5" borderId="0" xfId="0" applyFont="1" applyFill="1">
      <alignment vertical="center"/>
    </xf>
    <xf numFmtId="0" fontId="20" fillId="7" borderId="0" xfId="0" applyFont="1" applyFill="1">
      <alignment vertical="center"/>
    </xf>
    <xf numFmtId="0" fontId="21" fillId="7" borderId="0" xfId="0" applyFont="1" applyFill="1">
      <alignment vertical="center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7" fillId="3" borderId="1" xfId="0" applyFont="1" applyFill="1" applyBorder="1" applyAlignment="1">
      <alignment vertical="top" wrapText="1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/>
    </xf>
    <xf numFmtId="0" fontId="6" fillId="3" borderId="1" xfId="0" applyFont="1" applyFill="1" applyBorder="1" applyAlignment="1">
      <alignment vertical="top" wrapText="1"/>
    </xf>
    <xf numFmtId="0" fontId="9" fillId="4" borderId="1" xfId="0" applyFont="1" applyFill="1" applyBorder="1" applyAlignment="1">
      <alignment vertical="top" wrapText="1"/>
    </xf>
    <xf numFmtId="0" fontId="11" fillId="4" borderId="1" xfId="0" applyFont="1" applyFill="1" applyBorder="1" applyAlignment="1">
      <alignment vertical="top" wrapText="1"/>
    </xf>
    <xf numFmtId="0" fontId="13" fillId="4" borderId="1" xfId="0" applyFont="1" applyFill="1" applyBorder="1" applyAlignment="1">
      <alignment vertical="top" wrapText="1"/>
    </xf>
    <xf numFmtId="0" fontId="2" fillId="0" borderId="1" xfId="0" applyFont="1" applyBorder="1" applyAlignment="1">
      <alignment horizontal="left" vertical="center"/>
    </xf>
    <xf numFmtId="0" fontId="2" fillId="5" borderId="1" xfId="0" applyFont="1" applyFill="1" applyBorder="1">
      <alignment vertic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quotePrefix="1" applyFont="1" applyFill="1" applyBorder="1" applyAlignment="1">
      <alignment vertical="center" wrapText="1"/>
    </xf>
    <xf numFmtId="0" fontId="2" fillId="8" borderId="1" xfId="0" applyFont="1" applyFill="1" applyBorder="1">
      <alignment vertical="center"/>
    </xf>
    <xf numFmtId="0" fontId="17" fillId="8" borderId="1" xfId="0" applyFont="1" applyFill="1" applyBorder="1">
      <alignment vertical="center"/>
    </xf>
    <xf numFmtId="0" fontId="21" fillId="6" borderId="2" xfId="0" applyFont="1" applyFill="1" applyBorder="1">
      <alignment vertical="center"/>
    </xf>
    <xf numFmtId="0" fontId="19" fillId="5" borderId="3" xfId="0" applyFont="1" applyFill="1" applyBorder="1">
      <alignment vertical="center"/>
    </xf>
    <xf numFmtId="0" fontId="21" fillId="7" borderId="4" xfId="0" applyFont="1" applyFill="1" applyBorder="1">
      <alignment vertical="center"/>
    </xf>
    <xf numFmtId="0" fontId="17" fillId="9" borderId="1" xfId="0" quotePrefix="1" applyFont="1" applyFill="1" applyBorder="1" applyAlignment="1">
      <alignment horizontal="left" vertical="center" wrapText="1"/>
    </xf>
  </cellXfs>
  <cellStyles count="7">
    <cellStyle name="一般" xfId="0" builtinId="0"/>
    <cellStyle name="一般 2" xfId="2" xr:uid="{933F6B42-2D59-4A58-B82A-0F24FAA2E65E}"/>
    <cellStyle name="一般 2 2" xfId="4" xr:uid="{C61989D6-D06E-401B-9497-49CB341409EF}"/>
    <cellStyle name="一般 2 3" xfId="5" xr:uid="{83300EF1-8D24-4570-894B-4240ABBB9AA7}"/>
    <cellStyle name="一般 3" xfId="3" xr:uid="{DB359989-8952-459B-BDB4-1B7368857222}"/>
    <cellStyle name="一般 4" xfId="1" xr:uid="{981E2A41-5973-4C89-A37E-FA5842A1A956}"/>
    <cellStyle name="千分位 2" xfId="6" xr:uid="{B7EC7F8D-5DCE-40A9-A3EA-370F70ABC75C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Backup\PC070\ann.hong\D\&#34218;&#36039;\&#34218;&#36039;\113&#24180;&#34218;&#36039;\5&#26376;\&#34218;&#36039;&#26371;&#31185;&#22577;&#34920;.xlsx" TargetMode="External"/><Relationship Id="rId1" Type="http://schemas.openxmlformats.org/officeDocument/2006/relationships/externalLinkPath" Target="&#34218;&#36039;&#26371;&#31185;&#22577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Backup\PC070\ann.hong\D\&#34218;&#36039;\&#34218;&#36039;\113&#24180;&#34218;&#36039;\5&#26376;\&#37096;&#38272;&#34218;&#36039;&#24409;&#32317;&#34920;&#24213;&#31295;---V1.xlsx" TargetMode="External"/><Relationship Id="rId1" Type="http://schemas.openxmlformats.org/officeDocument/2006/relationships/externalLinkPath" Target="&#37096;&#38272;&#34218;&#36039;&#24409;&#32317;&#34920;&#24213;&#31295;---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會科報表"/>
      <sheetName val="部門匯總"/>
      <sheetName val="工作表3"/>
    </sheetNames>
    <sheetDataSet>
      <sheetData sheetId="0"/>
      <sheetData sheetId="1"/>
      <sheetData sheetId="2">
        <row r="4">
          <cell r="C4" t="str">
            <v>列標籤</v>
          </cell>
          <cell r="D4" t="str">
            <v>加總 - 本薪</v>
          </cell>
          <cell r="E4" t="str">
            <v>加總 - 伙食津貼</v>
          </cell>
          <cell r="F4" t="str">
            <v>加總 - 全勤獎金</v>
          </cell>
          <cell r="G4" t="str">
            <v>加總 - 其他津貼</v>
          </cell>
          <cell r="H4" t="str">
            <v>加總 - 主管加給</v>
          </cell>
          <cell r="I4" t="str">
            <v>加總 - 應稅加項</v>
          </cell>
          <cell r="J4" t="str">
            <v>加總 - 法院扣款</v>
          </cell>
          <cell r="K4" t="str">
            <v>加總 - 應稅扣項</v>
          </cell>
          <cell r="L4" t="str">
            <v>加總 - 免稅扣項</v>
          </cell>
          <cell r="M4" t="str">
            <v>加總 - 輪班加班費</v>
          </cell>
          <cell r="N4" t="str">
            <v>加總 - 班別津貼</v>
          </cell>
          <cell r="O4" t="str">
            <v>加總 - 雇主應付勞保費</v>
          </cell>
          <cell r="P4" t="str">
            <v>加總 - 雇主應付健保費</v>
          </cell>
          <cell r="Q4" t="str">
            <v>加總 - 雇主勞退新制提撥</v>
          </cell>
          <cell r="R4" t="str">
            <v>加總 - 伙食扣款</v>
          </cell>
          <cell r="S4" t="str">
            <v>加總 - 免稅加班費</v>
          </cell>
          <cell r="T4" t="str">
            <v>加總 - 應稅加班費</v>
          </cell>
          <cell r="U4" t="str">
            <v>加總 - 請假扣款小計</v>
          </cell>
          <cell r="V4" t="str">
            <v>加總 - 未休年假折現</v>
          </cell>
          <cell r="W4" t="str">
            <v>加總 - 未休補休假折現</v>
          </cell>
          <cell r="X4" t="str">
            <v>加總 - 職工福利金</v>
          </cell>
          <cell r="Y4" t="str">
            <v>加總 - 勞保費</v>
          </cell>
          <cell r="Z4" t="str">
            <v>加總 - 健保費</v>
          </cell>
          <cell r="AA4" t="str">
            <v>加總 - 個人提撥</v>
          </cell>
          <cell r="AB4" t="str">
            <v>加總 - 所得稅</v>
          </cell>
          <cell r="AC4" t="str">
            <v>加總 - 就業安定費</v>
          </cell>
        </row>
        <row r="5">
          <cell r="C5" t="str">
            <v>V000</v>
          </cell>
          <cell r="D5">
            <v>219100</v>
          </cell>
          <cell r="E5">
            <v>6000</v>
          </cell>
          <cell r="F5">
            <v>0</v>
          </cell>
          <cell r="G5">
            <v>0</v>
          </cell>
          <cell r="H5">
            <v>20000</v>
          </cell>
          <cell r="I5">
            <v>0</v>
          </cell>
          <cell r="J5">
            <v>0</v>
          </cell>
          <cell r="K5">
            <v>0</v>
          </cell>
          <cell r="L5">
            <v>32675</v>
          </cell>
          <cell r="M5">
            <v>0</v>
          </cell>
          <cell r="N5">
            <v>0</v>
          </cell>
          <cell r="O5">
            <v>8126</v>
          </cell>
          <cell r="P5">
            <v>11759</v>
          </cell>
          <cell r="Q5">
            <v>13812</v>
          </cell>
          <cell r="R5">
            <v>0</v>
          </cell>
          <cell r="S5">
            <v>0</v>
          </cell>
          <cell r="T5">
            <v>0</v>
          </cell>
          <cell r="U5">
            <v>10720</v>
          </cell>
          <cell r="V5">
            <v>0</v>
          </cell>
          <cell r="W5">
            <v>0</v>
          </cell>
          <cell r="X5">
            <v>1226</v>
          </cell>
          <cell r="Y5">
            <v>2200</v>
          </cell>
          <cell r="Z5">
            <v>3769</v>
          </cell>
          <cell r="AA5">
            <v>13812</v>
          </cell>
          <cell r="AB5">
            <v>12173</v>
          </cell>
        </row>
        <row r="6">
          <cell r="C6" t="str">
            <v>VP00</v>
          </cell>
          <cell r="D6">
            <v>114900</v>
          </cell>
          <cell r="E6">
            <v>6000</v>
          </cell>
          <cell r="F6">
            <v>0</v>
          </cell>
          <cell r="G6">
            <v>0</v>
          </cell>
          <cell r="H6">
            <v>13000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4222</v>
          </cell>
          <cell r="P6">
            <v>6267</v>
          </cell>
          <cell r="Q6">
            <v>7770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670</v>
          </cell>
          <cell r="Y6">
            <v>1100</v>
          </cell>
          <cell r="Z6">
            <v>2009</v>
          </cell>
          <cell r="AA6">
            <v>4590</v>
          </cell>
          <cell r="AB6">
            <v>0</v>
          </cell>
        </row>
        <row r="7">
          <cell r="C7" t="str">
            <v>W000</v>
          </cell>
          <cell r="D7">
            <v>653700</v>
          </cell>
          <cell r="E7">
            <v>24000</v>
          </cell>
          <cell r="F7">
            <v>0</v>
          </cell>
          <cell r="G7">
            <v>0</v>
          </cell>
          <cell r="H7">
            <v>10000</v>
          </cell>
          <cell r="I7">
            <v>8000</v>
          </cell>
          <cell r="J7">
            <v>0</v>
          </cell>
          <cell r="K7">
            <v>0</v>
          </cell>
          <cell r="L7">
            <v>6618</v>
          </cell>
          <cell r="M7">
            <v>0</v>
          </cell>
          <cell r="N7">
            <v>0</v>
          </cell>
          <cell r="O7">
            <v>30711</v>
          </cell>
          <cell r="P7">
            <v>32650</v>
          </cell>
          <cell r="Q7">
            <v>27312</v>
          </cell>
          <cell r="R7">
            <v>4320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3440</v>
          </cell>
          <cell r="Y7">
            <v>8280</v>
          </cell>
          <cell r="Z7">
            <v>10464</v>
          </cell>
          <cell r="AA7">
            <v>14796</v>
          </cell>
          <cell r="AB7">
            <v>29380</v>
          </cell>
        </row>
        <row r="8">
          <cell r="C8" t="str">
            <v>WBB0</v>
          </cell>
          <cell r="D8">
            <v>158300</v>
          </cell>
          <cell r="E8">
            <v>12000</v>
          </cell>
          <cell r="F8">
            <v>0</v>
          </cell>
          <cell r="G8">
            <v>0</v>
          </cell>
          <cell r="H8">
            <v>5000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13325</v>
          </cell>
          <cell r="P8">
            <v>8249</v>
          </cell>
          <cell r="Q8">
            <v>10230</v>
          </cell>
          <cell r="R8">
            <v>1140</v>
          </cell>
          <cell r="S8">
            <v>0</v>
          </cell>
          <cell r="T8">
            <v>0</v>
          </cell>
          <cell r="U8">
            <v>4257</v>
          </cell>
          <cell r="V8">
            <v>0</v>
          </cell>
          <cell r="W8">
            <v>0</v>
          </cell>
          <cell r="X8">
            <v>878</v>
          </cell>
          <cell r="Y8">
            <v>3662</v>
          </cell>
          <cell r="Z8">
            <v>3266</v>
          </cell>
          <cell r="AA8">
            <v>0</v>
          </cell>
          <cell r="AB8">
            <v>0</v>
          </cell>
        </row>
        <row r="9">
          <cell r="C9" t="str">
            <v>WC00</v>
          </cell>
          <cell r="D9">
            <v>336400</v>
          </cell>
          <cell r="E9">
            <v>18000</v>
          </cell>
          <cell r="F9">
            <v>0</v>
          </cell>
          <cell r="G9">
            <v>8000</v>
          </cell>
          <cell r="H9">
            <v>20000</v>
          </cell>
          <cell r="I9">
            <v>8000</v>
          </cell>
          <cell r="J9">
            <v>0</v>
          </cell>
          <cell r="K9">
            <v>0</v>
          </cell>
          <cell r="L9">
            <v>25528</v>
          </cell>
          <cell r="M9">
            <v>0</v>
          </cell>
          <cell r="N9">
            <v>0</v>
          </cell>
          <cell r="O9">
            <v>21835</v>
          </cell>
          <cell r="P9">
            <v>18770</v>
          </cell>
          <cell r="Q9">
            <v>23274</v>
          </cell>
          <cell r="R9">
            <v>0</v>
          </cell>
          <cell r="S9">
            <v>0</v>
          </cell>
          <cell r="T9">
            <v>0</v>
          </cell>
          <cell r="U9">
            <v>608</v>
          </cell>
          <cell r="V9">
            <v>0</v>
          </cell>
          <cell r="W9">
            <v>0</v>
          </cell>
          <cell r="X9">
            <v>1914</v>
          </cell>
          <cell r="Y9">
            <v>5980</v>
          </cell>
          <cell r="Z9">
            <v>6016</v>
          </cell>
          <cell r="AA9">
            <v>14286</v>
          </cell>
          <cell r="AB9">
            <v>6980</v>
          </cell>
        </row>
        <row r="10">
          <cell r="C10" t="str">
            <v>WF00</v>
          </cell>
          <cell r="D10">
            <v>498330</v>
          </cell>
          <cell r="E10">
            <v>27900</v>
          </cell>
          <cell r="F10">
            <v>0</v>
          </cell>
          <cell r="G10">
            <v>3000</v>
          </cell>
          <cell r="H10">
            <v>12000</v>
          </cell>
          <cell r="I10">
            <v>0</v>
          </cell>
          <cell r="J10">
            <v>0</v>
          </cell>
          <cell r="K10">
            <v>0</v>
          </cell>
          <cell r="L10">
            <v>22190</v>
          </cell>
          <cell r="M10">
            <v>0</v>
          </cell>
          <cell r="N10">
            <v>0</v>
          </cell>
          <cell r="O10">
            <v>36209</v>
          </cell>
          <cell r="P10">
            <v>29459</v>
          </cell>
          <cell r="Q10">
            <v>34504</v>
          </cell>
          <cell r="R10">
            <v>4740</v>
          </cell>
          <cell r="S10">
            <v>458</v>
          </cell>
          <cell r="T10">
            <v>0</v>
          </cell>
          <cell r="U10">
            <v>273</v>
          </cell>
          <cell r="V10">
            <v>12457</v>
          </cell>
          <cell r="W10">
            <v>0</v>
          </cell>
          <cell r="X10">
            <v>2709</v>
          </cell>
          <cell r="Y10">
            <v>9929</v>
          </cell>
          <cell r="Z10">
            <v>16494</v>
          </cell>
          <cell r="AA10">
            <v>17526</v>
          </cell>
          <cell r="AB10">
            <v>7001</v>
          </cell>
        </row>
        <row r="11">
          <cell r="C11" t="str">
            <v>WHH0</v>
          </cell>
          <cell r="D11">
            <v>240800</v>
          </cell>
          <cell r="E11">
            <v>12000</v>
          </cell>
          <cell r="F11">
            <v>0</v>
          </cell>
          <cell r="G11">
            <v>5000</v>
          </cell>
          <cell r="H11">
            <v>13000</v>
          </cell>
          <cell r="I11">
            <v>8000</v>
          </cell>
          <cell r="J11">
            <v>0</v>
          </cell>
          <cell r="K11">
            <v>0</v>
          </cell>
          <cell r="L11">
            <v>17782</v>
          </cell>
          <cell r="M11">
            <v>0</v>
          </cell>
          <cell r="N11">
            <v>0</v>
          </cell>
          <cell r="O11">
            <v>14943</v>
          </cell>
          <cell r="P11">
            <v>13341</v>
          </cell>
          <cell r="Q11">
            <v>16542</v>
          </cell>
          <cell r="R11">
            <v>1440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1355</v>
          </cell>
          <cell r="Y11">
            <v>4080</v>
          </cell>
          <cell r="Z11">
            <v>7041</v>
          </cell>
          <cell r="AA11">
            <v>8217</v>
          </cell>
          <cell r="AB11">
            <v>9285</v>
          </cell>
        </row>
        <row r="12">
          <cell r="C12" t="str">
            <v>WHS0</v>
          </cell>
          <cell r="D12">
            <v>353900</v>
          </cell>
          <cell r="E12">
            <v>30000</v>
          </cell>
          <cell r="F12">
            <v>2400</v>
          </cell>
          <cell r="G12">
            <v>0</v>
          </cell>
          <cell r="H12">
            <v>5000</v>
          </cell>
          <cell r="I12">
            <v>3600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33168</v>
          </cell>
          <cell r="P12">
            <v>19220</v>
          </cell>
          <cell r="Q12">
            <v>22182</v>
          </cell>
          <cell r="R12">
            <v>6760</v>
          </cell>
          <cell r="S12">
            <v>7477</v>
          </cell>
          <cell r="T12">
            <v>0</v>
          </cell>
          <cell r="U12">
            <v>3530</v>
          </cell>
          <cell r="V12">
            <v>3710</v>
          </cell>
          <cell r="W12">
            <v>0</v>
          </cell>
          <cell r="X12">
            <v>1958</v>
          </cell>
          <cell r="Y12">
            <v>8483</v>
          </cell>
          <cell r="Z12">
            <v>11612</v>
          </cell>
          <cell r="AA12">
            <v>2892</v>
          </cell>
          <cell r="AB12">
            <v>1540</v>
          </cell>
          <cell r="AC12">
            <v>2000</v>
          </cell>
        </row>
        <row r="13">
          <cell r="C13" t="str">
            <v>WI00</v>
          </cell>
          <cell r="D13">
            <v>454347</v>
          </cell>
          <cell r="E13">
            <v>20600</v>
          </cell>
          <cell r="F13">
            <v>0</v>
          </cell>
          <cell r="G13">
            <v>2000</v>
          </cell>
          <cell r="H13">
            <v>8000</v>
          </cell>
          <cell r="I13">
            <v>0</v>
          </cell>
          <cell r="J13">
            <v>0</v>
          </cell>
          <cell r="K13">
            <v>0</v>
          </cell>
          <cell r="L13">
            <v>18030</v>
          </cell>
          <cell r="M13">
            <v>0</v>
          </cell>
          <cell r="N13">
            <v>0</v>
          </cell>
          <cell r="O13">
            <v>26818</v>
          </cell>
          <cell r="P13">
            <v>23470</v>
          </cell>
          <cell r="Q13">
            <v>27394</v>
          </cell>
          <cell r="R13">
            <v>2340</v>
          </cell>
          <cell r="S13">
            <v>1318</v>
          </cell>
          <cell r="T13">
            <v>0</v>
          </cell>
          <cell r="U13">
            <v>2264</v>
          </cell>
          <cell r="V13">
            <v>983</v>
          </cell>
          <cell r="W13">
            <v>0</v>
          </cell>
          <cell r="X13">
            <v>2427</v>
          </cell>
          <cell r="Y13">
            <v>7332</v>
          </cell>
          <cell r="Z13">
            <v>11068</v>
          </cell>
          <cell r="AA13">
            <v>0</v>
          </cell>
          <cell r="AB13">
            <v>11870</v>
          </cell>
        </row>
        <row r="14">
          <cell r="C14" t="str">
            <v>WP00</v>
          </cell>
          <cell r="D14">
            <v>241200</v>
          </cell>
          <cell r="E14">
            <v>9000</v>
          </cell>
          <cell r="F14">
            <v>0</v>
          </cell>
          <cell r="G14">
            <v>2800</v>
          </cell>
          <cell r="H14">
            <v>10000</v>
          </cell>
          <cell r="I14">
            <v>8000</v>
          </cell>
          <cell r="J14">
            <v>0</v>
          </cell>
          <cell r="K14">
            <v>0</v>
          </cell>
          <cell r="L14">
            <v>20422</v>
          </cell>
          <cell r="M14">
            <v>0</v>
          </cell>
          <cell r="N14">
            <v>0</v>
          </cell>
          <cell r="O14">
            <v>12140</v>
          </cell>
          <cell r="P14">
            <v>12988</v>
          </cell>
          <cell r="Q14">
            <v>16104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1316</v>
          </cell>
          <cell r="Y14">
            <v>3300</v>
          </cell>
          <cell r="Z14">
            <v>5590</v>
          </cell>
          <cell r="AA14">
            <v>7254</v>
          </cell>
          <cell r="AB14">
            <v>3070</v>
          </cell>
        </row>
        <row r="15">
          <cell r="C15" t="str">
            <v>WPE0</v>
          </cell>
          <cell r="D15">
            <v>126487</v>
          </cell>
          <cell r="E15">
            <v>7600</v>
          </cell>
          <cell r="F15">
            <v>800</v>
          </cell>
          <cell r="G15">
            <v>3000</v>
          </cell>
          <cell r="H15">
            <v>8000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9643</v>
          </cell>
          <cell r="P15">
            <v>6276</v>
          </cell>
          <cell r="Q15">
            <v>8848</v>
          </cell>
          <cell r="R15">
            <v>1980</v>
          </cell>
          <cell r="S15">
            <v>0</v>
          </cell>
          <cell r="T15">
            <v>0</v>
          </cell>
          <cell r="U15">
            <v>3817</v>
          </cell>
          <cell r="V15">
            <v>0</v>
          </cell>
          <cell r="W15">
            <v>0</v>
          </cell>
          <cell r="X15">
            <v>730</v>
          </cell>
          <cell r="Y15">
            <v>2627</v>
          </cell>
          <cell r="Z15">
            <v>2011</v>
          </cell>
          <cell r="AA15">
            <v>0</v>
          </cell>
          <cell r="AB15">
            <v>4050</v>
          </cell>
        </row>
        <row r="16">
          <cell r="C16" t="str">
            <v>WPL0</v>
          </cell>
          <cell r="D16">
            <v>172700</v>
          </cell>
          <cell r="E16">
            <v>12000</v>
          </cell>
          <cell r="F16">
            <v>0</v>
          </cell>
          <cell r="G16">
            <v>0</v>
          </cell>
          <cell r="H16">
            <v>13000</v>
          </cell>
          <cell r="I16">
            <v>0</v>
          </cell>
          <cell r="J16">
            <v>0</v>
          </cell>
          <cell r="K16">
            <v>0</v>
          </cell>
          <cell r="L16">
            <v>207</v>
          </cell>
          <cell r="M16">
            <v>0</v>
          </cell>
          <cell r="N16">
            <v>0</v>
          </cell>
          <cell r="O16">
            <v>14263</v>
          </cell>
          <cell r="P16">
            <v>9025</v>
          </cell>
          <cell r="Q16">
            <v>11190</v>
          </cell>
          <cell r="R16">
            <v>1200</v>
          </cell>
          <cell r="S16">
            <v>0</v>
          </cell>
          <cell r="T16">
            <v>0</v>
          </cell>
          <cell r="U16">
            <v>1788</v>
          </cell>
          <cell r="V16">
            <v>0</v>
          </cell>
          <cell r="W16">
            <v>0</v>
          </cell>
          <cell r="X16">
            <v>990</v>
          </cell>
          <cell r="Y16">
            <v>3916</v>
          </cell>
          <cell r="Z16">
            <v>4904</v>
          </cell>
          <cell r="AA16">
            <v>0</v>
          </cell>
          <cell r="AB16">
            <v>0</v>
          </cell>
        </row>
        <row r="17">
          <cell r="C17" t="str">
            <v>WPLA</v>
          </cell>
          <cell r="D17">
            <v>188500</v>
          </cell>
          <cell r="E17">
            <v>18000</v>
          </cell>
          <cell r="F17">
            <v>6000</v>
          </cell>
          <cell r="G17">
            <v>0</v>
          </cell>
          <cell r="H17">
            <v>3000</v>
          </cell>
          <cell r="I17">
            <v>5360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3200</v>
          </cell>
          <cell r="O17">
            <v>20193</v>
          </cell>
          <cell r="P17">
            <v>11338</v>
          </cell>
          <cell r="Q17">
            <v>14058</v>
          </cell>
          <cell r="R17">
            <v>0</v>
          </cell>
          <cell r="S17">
            <v>923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1079</v>
          </cell>
          <cell r="Y17">
            <v>5138</v>
          </cell>
          <cell r="Z17">
            <v>5257</v>
          </cell>
          <cell r="AA17">
            <v>0</v>
          </cell>
          <cell r="AB17">
            <v>0</v>
          </cell>
        </row>
        <row r="18">
          <cell r="C18" t="str">
            <v>WPLB</v>
          </cell>
          <cell r="D18">
            <v>182200</v>
          </cell>
          <cell r="E18">
            <v>15000</v>
          </cell>
          <cell r="F18">
            <v>3600</v>
          </cell>
          <cell r="G18">
            <v>3000</v>
          </cell>
          <cell r="H18">
            <v>5000</v>
          </cell>
          <cell r="I18">
            <v>2800</v>
          </cell>
          <cell r="J18">
            <v>0</v>
          </cell>
          <cell r="K18">
            <v>0</v>
          </cell>
          <cell r="L18">
            <v>1178</v>
          </cell>
          <cell r="M18">
            <v>0</v>
          </cell>
          <cell r="N18">
            <v>0</v>
          </cell>
          <cell r="O18">
            <v>16296</v>
          </cell>
          <cell r="P18">
            <v>10042</v>
          </cell>
          <cell r="Q18">
            <v>12450</v>
          </cell>
          <cell r="R18">
            <v>2340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1046</v>
          </cell>
          <cell r="Y18">
            <v>4480</v>
          </cell>
          <cell r="Z18">
            <v>4839</v>
          </cell>
          <cell r="AA18">
            <v>4008</v>
          </cell>
          <cell r="AB18">
            <v>0</v>
          </cell>
        </row>
        <row r="19">
          <cell r="C19" t="str">
            <v>WPLC</v>
          </cell>
          <cell r="D19">
            <v>118200</v>
          </cell>
          <cell r="E19">
            <v>12000</v>
          </cell>
          <cell r="F19">
            <v>3600</v>
          </cell>
          <cell r="G19">
            <v>0</v>
          </cell>
          <cell r="H19">
            <v>0</v>
          </cell>
          <cell r="I19">
            <v>3600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12581</v>
          </cell>
          <cell r="P19">
            <v>6992</v>
          </cell>
          <cell r="Q19">
            <v>8670</v>
          </cell>
          <cell r="R19">
            <v>3600</v>
          </cell>
          <cell r="S19">
            <v>2356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670</v>
          </cell>
          <cell r="Y19">
            <v>3470</v>
          </cell>
          <cell r="Z19">
            <v>3404</v>
          </cell>
          <cell r="AA19">
            <v>0</v>
          </cell>
          <cell r="AB19">
            <v>0</v>
          </cell>
        </row>
        <row r="20">
          <cell r="C20" t="str">
            <v>WPN0</v>
          </cell>
          <cell r="D20">
            <v>140600</v>
          </cell>
          <cell r="E20">
            <v>9000</v>
          </cell>
          <cell r="F20">
            <v>0</v>
          </cell>
          <cell r="G20">
            <v>0</v>
          </cell>
          <cell r="H20">
            <v>12000</v>
          </cell>
          <cell r="I20">
            <v>0</v>
          </cell>
          <cell r="J20">
            <v>0</v>
          </cell>
          <cell r="K20">
            <v>0</v>
          </cell>
          <cell r="L20">
            <v>1829</v>
          </cell>
          <cell r="M20">
            <v>0</v>
          </cell>
          <cell r="N20">
            <v>0</v>
          </cell>
          <cell r="O20">
            <v>10584</v>
          </cell>
          <cell r="P20">
            <v>7147</v>
          </cell>
          <cell r="Q20">
            <v>8862</v>
          </cell>
          <cell r="R20">
            <v>360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809</v>
          </cell>
          <cell r="Y20">
            <v>2898</v>
          </cell>
          <cell r="Z20">
            <v>4296</v>
          </cell>
          <cell r="AA20">
            <v>0</v>
          </cell>
          <cell r="AB20">
            <v>0</v>
          </cell>
        </row>
        <row r="21">
          <cell r="C21" t="str">
            <v>WPN1L</v>
          </cell>
          <cell r="D21">
            <v>992822</v>
          </cell>
          <cell r="E21">
            <v>109700</v>
          </cell>
          <cell r="F21">
            <v>22775</v>
          </cell>
          <cell r="G21">
            <v>0</v>
          </cell>
          <cell r="H21">
            <v>15000</v>
          </cell>
          <cell r="I21">
            <v>33540</v>
          </cell>
          <cell r="J21">
            <v>0</v>
          </cell>
          <cell r="K21">
            <v>0</v>
          </cell>
          <cell r="L21">
            <v>4107</v>
          </cell>
          <cell r="M21">
            <v>34789</v>
          </cell>
          <cell r="N21">
            <v>102790</v>
          </cell>
          <cell r="O21">
            <v>110561</v>
          </cell>
          <cell r="P21">
            <v>74042</v>
          </cell>
          <cell r="Q21">
            <v>62256</v>
          </cell>
          <cell r="R21">
            <v>38360</v>
          </cell>
          <cell r="S21">
            <v>297203</v>
          </cell>
          <cell r="T21">
            <v>62704</v>
          </cell>
          <cell r="U21">
            <v>10283</v>
          </cell>
          <cell r="V21">
            <v>71531</v>
          </cell>
          <cell r="W21">
            <v>0</v>
          </cell>
          <cell r="X21">
            <v>5696</v>
          </cell>
          <cell r="Y21">
            <v>30282</v>
          </cell>
          <cell r="Z21">
            <v>32905</v>
          </cell>
          <cell r="AA21">
            <v>7002</v>
          </cell>
          <cell r="AB21">
            <v>25441</v>
          </cell>
          <cell r="AC21">
            <v>30400</v>
          </cell>
        </row>
        <row r="22">
          <cell r="C22" t="str">
            <v>WPN2</v>
          </cell>
          <cell r="D22">
            <v>110417</v>
          </cell>
          <cell r="E22">
            <v>8200</v>
          </cell>
          <cell r="F22">
            <v>3600</v>
          </cell>
          <cell r="G22">
            <v>3000</v>
          </cell>
          <cell r="H22">
            <v>5000</v>
          </cell>
          <cell r="I22">
            <v>1802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10300</v>
          </cell>
          <cell r="P22">
            <v>6509</v>
          </cell>
          <cell r="Q22">
            <v>7471</v>
          </cell>
          <cell r="R22">
            <v>1560</v>
          </cell>
          <cell r="S22">
            <v>3137</v>
          </cell>
          <cell r="T22">
            <v>0</v>
          </cell>
          <cell r="U22">
            <v>0</v>
          </cell>
          <cell r="V22">
            <v>53427</v>
          </cell>
          <cell r="W22">
            <v>0</v>
          </cell>
          <cell r="X22">
            <v>652</v>
          </cell>
          <cell r="Y22">
            <v>2760</v>
          </cell>
          <cell r="Z22">
            <v>4441</v>
          </cell>
          <cell r="AA22">
            <v>0</v>
          </cell>
          <cell r="AB22">
            <v>0</v>
          </cell>
        </row>
        <row r="23">
          <cell r="C23" t="str">
            <v>WPS0</v>
          </cell>
          <cell r="D23">
            <v>293817</v>
          </cell>
          <cell r="E23">
            <v>17500</v>
          </cell>
          <cell r="F23">
            <v>0</v>
          </cell>
          <cell r="G23">
            <v>1083</v>
          </cell>
          <cell r="H23">
            <v>13000</v>
          </cell>
          <cell r="I23">
            <v>19490</v>
          </cell>
          <cell r="J23">
            <v>0</v>
          </cell>
          <cell r="K23">
            <v>0</v>
          </cell>
          <cell r="L23">
            <v>20422</v>
          </cell>
          <cell r="M23">
            <v>2088</v>
          </cell>
          <cell r="N23">
            <v>5720</v>
          </cell>
          <cell r="O23">
            <v>21165</v>
          </cell>
          <cell r="P23">
            <v>15437</v>
          </cell>
          <cell r="Q23">
            <v>21670</v>
          </cell>
          <cell r="R23">
            <v>0</v>
          </cell>
          <cell r="S23">
            <v>33833</v>
          </cell>
          <cell r="T23">
            <v>12828</v>
          </cell>
          <cell r="U23">
            <v>1645</v>
          </cell>
          <cell r="V23">
            <v>5100</v>
          </cell>
          <cell r="W23">
            <v>0</v>
          </cell>
          <cell r="X23">
            <v>1628</v>
          </cell>
          <cell r="Y23">
            <v>5780</v>
          </cell>
          <cell r="Z23">
            <v>6928</v>
          </cell>
          <cell r="AA23">
            <v>11046</v>
          </cell>
          <cell r="AB23">
            <v>4940</v>
          </cell>
        </row>
        <row r="24">
          <cell r="C24" t="str">
            <v>WPS1L</v>
          </cell>
          <cell r="D24">
            <v>643140</v>
          </cell>
          <cell r="E24">
            <v>72300</v>
          </cell>
          <cell r="F24">
            <v>15525</v>
          </cell>
          <cell r="G24">
            <v>1500</v>
          </cell>
          <cell r="H24">
            <v>10300</v>
          </cell>
          <cell r="I24">
            <v>24655</v>
          </cell>
          <cell r="J24">
            <v>0</v>
          </cell>
          <cell r="K24">
            <v>0</v>
          </cell>
          <cell r="L24">
            <v>0</v>
          </cell>
          <cell r="M24">
            <v>27452</v>
          </cell>
          <cell r="N24">
            <v>76900</v>
          </cell>
          <cell r="O24">
            <v>74445</v>
          </cell>
          <cell r="P24">
            <v>48886</v>
          </cell>
          <cell r="Q24">
            <v>42905</v>
          </cell>
          <cell r="R24">
            <v>22110</v>
          </cell>
          <cell r="S24">
            <v>253106</v>
          </cell>
          <cell r="T24">
            <v>161671</v>
          </cell>
          <cell r="U24">
            <v>3779</v>
          </cell>
          <cell r="V24">
            <v>23574</v>
          </cell>
          <cell r="W24">
            <v>0</v>
          </cell>
          <cell r="X24">
            <v>3711</v>
          </cell>
          <cell r="Y24">
            <v>20346</v>
          </cell>
          <cell r="Z24">
            <v>20677</v>
          </cell>
          <cell r="AA24">
            <v>3828</v>
          </cell>
          <cell r="AB24">
            <v>22480</v>
          </cell>
          <cell r="AC24">
            <v>22000</v>
          </cell>
        </row>
        <row r="25">
          <cell r="C25" t="str">
            <v>WPS2L</v>
          </cell>
          <cell r="D25">
            <v>257480</v>
          </cell>
          <cell r="E25">
            <v>30000</v>
          </cell>
          <cell r="F25">
            <v>10250</v>
          </cell>
          <cell r="G25">
            <v>0</v>
          </cell>
          <cell r="H25">
            <v>3000</v>
          </cell>
          <cell r="I25">
            <v>9350</v>
          </cell>
          <cell r="J25">
            <v>0</v>
          </cell>
          <cell r="K25">
            <v>0</v>
          </cell>
          <cell r="L25">
            <v>0</v>
          </cell>
          <cell r="M25">
            <v>544</v>
          </cell>
          <cell r="N25">
            <v>1500</v>
          </cell>
          <cell r="O25">
            <v>28635</v>
          </cell>
          <cell r="P25">
            <v>15974</v>
          </cell>
          <cell r="Q25">
            <v>16512</v>
          </cell>
          <cell r="R25">
            <v>8460</v>
          </cell>
          <cell r="S25">
            <v>107222</v>
          </cell>
          <cell r="T25">
            <v>71331</v>
          </cell>
          <cell r="U25">
            <v>2552</v>
          </cell>
          <cell r="V25">
            <v>0</v>
          </cell>
          <cell r="W25">
            <v>0</v>
          </cell>
          <cell r="X25">
            <v>1505</v>
          </cell>
          <cell r="Y25">
            <v>7721</v>
          </cell>
          <cell r="Z25">
            <v>5494</v>
          </cell>
          <cell r="AA25">
            <v>0</v>
          </cell>
          <cell r="AB25">
            <v>4162</v>
          </cell>
          <cell r="AC25">
            <v>4000</v>
          </cell>
        </row>
        <row r="26">
          <cell r="C26" t="str">
            <v>WPS3</v>
          </cell>
          <cell r="D26">
            <v>112200</v>
          </cell>
          <cell r="E26">
            <v>6000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8048</v>
          </cell>
          <cell r="P26">
            <v>5710</v>
          </cell>
          <cell r="Q26">
            <v>7080</v>
          </cell>
          <cell r="R26">
            <v>2340</v>
          </cell>
          <cell r="S26">
            <v>0</v>
          </cell>
          <cell r="T26">
            <v>0</v>
          </cell>
          <cell r="U26">
            <v>2367</v>
          </cell>
          <cell r="V26">
            <v>0</v>
          </cell>
          <cell r="W26">
            <v>0</v>
          </cell>
          <cell r="X26">
            <v>591</v>
          </cell>
          <cell r="Y26">
            <v>2200</v>
          </cell>
          <cell r="Z26">
            <v>7998</v>
          </cell>
          <cell r="AA26">
            <v>0</v>
          </cell>
          <cell r="AB26">
            <v>0</v>
          </cell>
        </row>
        <row r="27">
          <cell r="C27" t="str">
            <v>WQN0</v>
          </cell>
          <cell r="D27">
            <v>207970</v>
          </cell>
          <cell r="E27">
            <v>18000</v>
          </cell>
          <cell r="F27">
            <v>3600</v>
          </cell>
          <cell r="G27">
            <v>0</v>
          </cell>
          <cell r="H27">
            <v>5000</v>
          </cell>
          <cell r="I27">
            <v>3480</v>
          </cell>
          <cell r="J27">
            <v>0</v>
          </cell>
          <cell r="K27">
            <v>0</v>
          </cell>
          <cell r="L27">
            <v>1167</v>
          </cell>
          <cell r="M27">
            <v>1566</v>
          </cell>
          <cell r="N27">
            <v>10560</v>
          </cell>
          <cell r="O27">
            <v>21181</v>
          </cell>
          <cell r="P27">
            <v>12333</v>
          </cell>
          <cell r="Q27">
            <v>15294</v>
          </cell>
          <cell r="R27">
            <v>1200</v>
          </cell>
          <cell r="S27">
            <v>10857</v>
          </cell>
          <cell r="T27">
            <v>0</v>
          </cell>
          <cell r="U27">
            <v>0</v>
          </cell>
          <cell r="V27">
            <v>10768</v>
          </cell>
          <cell r="W27">
            <v>0</v>
          </cell>
          <cell r="X27">
            <v>1174</v>
          </cell>
          <cell r="Y27">
            <v>5830</v>
          </cell>
          <cell r="Z27">
            <v>4023</v>
          </cell>
          <cell r="AA27">
            <v>2520</v>
          </cell>
          <cell r="AB27">
            <v>0</v>
          </cell>
        </row>
        <row r="28">
          <cell r="C28" t="str">
            <v>WQS0</v>
          </cell>
          <cell r="D28">
            <v>226710</v>
          </cell>
          <cell r="E28">
            <v>21000</v>
          </cell>
          <cell r="F28">
            <v>3600</v>
          </cell>
          <cell r="G28">
            <v>0</v>
          </cell>
          <cell r="H28">
            <v>5000</v>
          </cell>
          <cell r="I28">
            <v>12900</v>
          </cell>
          <cell r="J28">
            <v>0</v>
          </cell>
          <cell r="K28">
            <v>0</v>
          </cell>
          <cell r="L28">
            <v>1274</v>
          </cell>
          <cell r="M28">
            <v>1827</v>
          </cell>
          <cell r="N28">
            <v>13120</v>
          </cell>
          <cell r="O28">
            <v>24180</v>
          </cell>
          <cell r="P28">
            <v>14117</v>
          </cell>
          <cell r="Q28">
            <v>17502</v>
          </cell>
          <cell r="R28">
            <v>0</v>
          </cell>
          <cell r="S28">
            <v>31875</v>
          </cell>
          <cell r="T28">
            <v>8634</v>
          </cell>
          <cell r="U28">
            <v>3171</v>
          </cell>
          <cell r="V28">
            <v>0</v>
          </cell>
          <cell r="W28">
            <v>0</v>
          </cell>
          <cell r="X28">
            <v>1284</v>
          </cell>
          <cell r="Y28">
            <v>6658</v>
          </cell>
          <cell r="Z28">
            <v>6731</v>
          </cell>
          <cell r="AA28">
            <v>0</v>
          </cell>
          <cell r="AB28">
            <v>0</v>
          </cell>
        </row>
        <row r="29">
          <cell r="C29" t="str">
            <v>WQY0</v>
          </cell>
          <cell r="D29">
            <v>268650</v>
          </cell>
          <cell r="E29">
            <v>21000</v>
          </cell>
          <cell r="F29">
            <v>3600</v>
          </cell>
          <cell r="G29">
            <v>0</v>
          </cell>
          <cell r="H29">
            <v>11000</v>
          </cell>
          <cell r="I29">
            <v>3560</v>
          </cell>
          <cell r="J29">
            <v>0</v>
          </cell>
          <cell r="K29">
            <v>0</v>
          </cell>
          <cell r="L29">
            <v>1068</v>
          </cell>
          <cell r="M29">
            <v>2958</v>
          </cell>
          <cell r="N29">
            <v>14240</v>
          </cell>
          <cell r="O29">
            <v>26537</v>
          </cell>
          <cell r="P29">
            <v>16485</v>
          </cell>
          <cell r="Q29">
            <v>20442</v>
          </cell>
          <cell r="R29">
            <v>2220</v>
          </cell>
          <cell r="S29">
            <v>17755</v>
          </cell>
          <cell r="T29">
            <v>0</v>
          </cell>
          <cell r="U29">
            <v>1686</v>
          </cell>
          <cell r="V29">
            <v>0</v>
          </cell>
          <cell r="W29">
            <v>0</v>
          </cell>
          <cell r="X29">
            <v>1522</v>
          </cell>
          <cell r="Y29">
            <v>7298</v>
          </cell>
          <cell r="Z29">
            <v>5966</v>
          </cell>
          <cell r="AA29">
            <v>4812</v>
          </cell>
          <cell r="AB29">
            <v>0</v>
          </cell>
        </row>
        <row r="30">
          <cell r="C30" t="str">
            <v>WR00</v>
          </cell>
          <cell r="D30">
            <v>138200</v>
          </cell>
          <cell r="E30">
            <v>6000</v>
          </cell>
          <cell r="F30">
            <v>0</v>
          </cell>
          <cell r="G30">
            <v>0</v>
          </cell>
          <cell r="H30">
            <v>8000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8109</v>
          </cell>
          <cell r="P30">
            <v>7114</v>
          </cell>
          <cell r="Q30">
            <v>8820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762</v>
          </cell>
          <cell r="Y30">
            <v>2200</v>
          </cell>
          <cell r="Z30">
            <v>8084</v>
          </cell>
          <cell r="AA30">
            <v>0</v>
          </cell>
          <cell r="AB30">
            <v>0</v>
          </cell>
        </row>
        <row r="31">
          <cell r="C31" t="str">
            <v>WRC0</v>
          </cell>
          <cell r="D31">
            <v>78200</v>
          </cell>
          <cell r="E31">
            <v>6000</v>
          </cell>
          <cell r="F31">
            <v>0</v>
          </cell>
          <cell r="G31">
            <v>900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7146</v>
          </cell>
          <cell r="P31">
            <v>3973</v>
          </cell>
          <cell r="Q31">
            <v>4926</v>
          </cell>
          <cell r="R31">
            <v>0</v>
          </cell>
          <cell r="S31">
            <v>0</v>
          </cell>
          <cell r="T31">
            <v>0</v>
          </cell>
          <cell r="U31">
            <v>1418</v>
          </cell>
          <cell r="V31">
            <v>0</v>
          </cell>
          <cell r="W31">
            <v>0</v>
          </cell>
          <cell r="X31">
            <v>426</v>
          </cell>
          <cell r="Y31">
            <v>1970</v>
          </cell>
          <cell r="Z31">
            <v>1273</v>
          </cell>
          <cell r="AA31">
            <v>0</v>
          </cell>
          <cell r="AB31">
            <v>0</v>
          </cell>
        </row>
        <row r="32">
          <cell r="C32" t="str">
            <v>WRS0</v>
          </cell>
          <cell r="D32">
            <v>164250</v>
          </cell>
          <cell r="E32">
            <v>12000</v>
          </cell>
          <cell r="F32">
            <v>0</v>
          </cell>
          <cell r="G32">
            <v>0</v>
          </cell>
          <cell r="H32">
            <v>5000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14727</v>
          </cell>
          <cell r="P32">
            <v>8748</v>
          </cell>
          <cell r="Q32">
            <v>10848</v>
          </cell>
          <cell r="R32">
            <v>1860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907</v>
          </cell>
          <cell r="Y32">
            <v>4054</v>
          </cell>
          <cell r="Z32">
            <v>3552</v>
          </cell>
          <cell r="AA32">
            <v>0</v>
          </cell>
          <cell r="AB32">
            <v>0</v>
          </cell>
        </row>
        <row r="33">
          <cell r="C33" t="str">
            <v>WRT0</v>
          </cell>
          <cell r="D33">
            <v>167770</v>
          </cell>
          <cell r="E33">
            <v>12000</v>
          </cell>
          <cell r="F33">
            <v>1200</v>
          </cell>
          <cell r="G33">
            <v>0</v>
          </cell>
          <cell r="H33">
            <v>0</v>
          </cell>
          <cell r="I33">
            <v>1200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15524</v>
          </cell>
          <cell r="P33">
            <v>9808</v>
          </cell>
          <cell r="Q33">
            <v>12162</v>
          </cell>
          <cell r="R33">
            <v>1140</v>
          </cell>
          <cell r="S33">
            <v>1185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905</v>
          </cell>
          <cell r="Y33">
            <v>4262</v>
          </cell>
          <cell r="Z33">
            <v>7359</v>
          </cell>
          <cell r="AA33">
            <v>5928</v>
          </cell>
          <cell r="AB33">
            <v>0</v>
          </cell>
        </row>
        <row r="34">
          <cell r="C34" t="str">
            <v>WS00</v>
          </cell>
          <cell r="D34">
            <v>400500</v>
          </cell>
          <cell r="E34">
            <v>21000</v>
          </cell>
          <cell r="F34">
            <v>0</v>
          </cell>
          <cell r="G34">
            <v>0</v>
          </cell>
          <cell r="H34">
            <v>25000</v>
          </cell>
          <cell r="I34">
            <v>13000</v>
          </cell>
          <cell r="J34">
            <v>0</v>
          </cell>
          <cell r="K34">
            <v>0</v>
          </cell>
          <cell r="L34">
            <v>27241</v>
          </cell>
          <cell r="M34">
            <v>0</v>
          </cell>
          <cell r="N34">
            <v>0</v>
          </cell>
          <cell r="O34">
            <v>26340</v>
          </cell>
          <cell r="P34">
            <v>20977</v>
          </cell>
          <cell r="Q34">
            <v>26010</v>
          </cell>
          <cell r="R34">
            <v>2280</v>
          </cell>
          <cell r="S34">
            <v>0</v>
          </cell>
          <cell r="T34">
            <v>0</v>
          </cell>
          <cell r="U34">
            <v>0</v>
          </cell>
          <cell r="V34">
            <v>17250</v>
          </cell>
          <cell r="W34">
            <v>0</v>
          </cell>
          <cell r="X34">
            <v>2234</v>
          </cell>
          <cell r="Y34">
            <v>7206</v>
          </cell>
          <cell r="Z34">
            <v>10210</v>
          </cell>
          <cell r="AA34">
            <v>11226</v>
          </cell>
          <cell r="AB34">
            <v>4310</v>
          </cell>
        </row>
        <row r="35">
          <cell r="C35" t="str">
            <v>WSY0</v>
          </cell>
          <cell r="D35">
            <v>202900</v>
          </cell>
          <cell r="E35">
            <v>12000</v>
          </cell>
          <cell r="F35">
            <v>0</v>
          </cell>
          <cell r="G35">
            <v>0</v>
          </cell>
          <cell r="H35">
            <v>8000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14571</v>
          </cell>
          <cell r="P35">
            <v>10297</v>
          </cell>
          <cell r="Q35">
            <v>12768</v>
          </cell>
          <cell r="R35">
            <v>960</v>
          </cell>
          <cell r="S35">
            <v>0</v>
          </cell>
          <cell r="T35">
            <v>0</v>
          </cell>
          <cell r="U35">
            <v>1413</v>
          </cell>
          <cell r="V35">
            <v>13290</v>
          </cell>
          <cell r="W35">
            <v>0</v>
          </cell>
          <cell r="X35">
            <v>1116</v>
          </cell>
          <cell r="Y35">
            <v>3998</v>
          </cell>
          <cell r="Z35">
            <v>4491</v>
          </cell>
          <cell r="AA35">
            <v>2088</v>
          </cell>
          <cell r="AB35">
            <v>2190</v>
          </cell>
        </row>
        <row r="36">
          <cell r="C36" t="str">
            <v>WSY2L</v>
          </cell>
          <cell r="D36">
            <v>218008</v>
          </cell>
          <cell r="E36">
            <v>24200</v>
          </cell>
          <cell r="F36">
            <v>6325</v>
          </cell>
          <cell r="G36">
            <v>0</v>
          </cell>
          <cell r="H36">
            <v>3000</v>
          </cell>
          <cell r="I36">
            <v>8960</v>
          </cell>
          <cell r="J36">
            <v>0</v>
          </cell>
          <cell r="K36">
            <v>0</v>
          </cell>
          <cell r="L36">
            <v>0</v>
          </cell>
          <cell r="M36">
            <v>1142</v>
          </cell>
          <cell r="N36">
            <v>3720</v>
          </cell>
          <cell r="O36">
            <v>26993</v>
          </cell>
          <cell r="P36">
            <v>15573</v>
          </cell>
          <cell r="Q36">
            <v>17618</v>
          </cell>
          <cell r="R36">
            <v>4460</v>
          </cell>
          <cell r="S36">
            <v>69082</v>
          </cell>
          <cell r="T36">
            <v>1723</v>
          </cell>
          <cell r="U36">
            <v>4424</v>
          </cell>
          <cell r="V36">
            <v>11274</v>
          </cell>
          <cell r="W36">
            <v>0</v>
          </cell>
          <cell r="X36">
            <v>1258</v>
          </cell>
          <cell r="Y36">
            <v>7399</v>
          </cell>
          <cell r="Z36">
            <v>8454</v>
          </cell>
          <cell r="AA36">
            <v>0</v>
          </cell>
          <cell r="AB36">
            <v>2204</v>
          </cell>
          <cell r="AC36">
            <v>2800</v>
          </cell>
        </row>
        <row r="37">
          <cell r="C37" t="str">
            <v>WSY3</v>
          </cell>
          <cell r="D37">
            <v>200400</v>
          </cell>
          <cell r="E37">
            <v>15000</v>
          </cell>
          <cell r="F37">
            <v>0</v>
          </cell>
          <cell r="G37">
            <v>6000</v>
          </cell>
          <cell r="H37">
            <v>0</v>
          </cell>
          <cell r="I37">
            <v>1293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18721</v>
          </cell>
          <cell r="P37">
            <v>11081</v>
          </cell>
          <cell r="Q37">
            <v>13740</v>
          </cell>
          <cell r="R37">
            <v>2340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1109</v>
          </cell>
          <cell r="Y37">
            <v>5154</v>
          </cell>
          <cell r="Z37">
            <v>4810</v>
          </cell>
          <cell r="AA37">
            <v>3324</v>
          </cell>
          <cell r="AB37">
            <v>0</v>
          </cell>
        </row>
        <row r="38">
          <cell r="C38" t="str">
            <v>WSYA</v>
          </cell>
          <cell r="D38">
            <v>273200</v>
          </cell>
          <cell r="E38">
            <v>27000</v>
          </cell>
          <cell r="F38">
            <v>2400</v>
          </cell>
          <cell r="G38">
            <v>0</v>
          </cell>
          <cell r="H38">
            <v>8000</v>
          </cell>
          <cell r="I38">
            <v>11350</v>
          </cell>
          <cell r="J38">
            <v>0</v>
          </cell>
          <cell r="K38">
            <v>0</v>
          </cell>
          <cell r="L38">
            <v>423</v>
          </cell>
          <cell r="M38">
            <v>5415</v>
          </cell>
          <cell r="N38">
            <v>16173</v>
          </cell>
          <cell r="O38">
            <v>25979</v>
          </cell>
          <cell r="P38">
            <v>17054</v>
          </cell>
          <cell r="Q38">
            <v>10728</v>
          </cell>
          <cell r="R38">
            <v>13250</v>
          </cell>
          <cell r="S38">
            <v>56673</v>
          </cell>
          <cell r="T38">
            <v>4896</v>
          </cell>
          <cell r="U38">
            <v>372</v>
          </cell>
          <cell r="V38">
            <v>458</v>
          </cell>
          <cell r="W38">
            <v>0</v>
          </cell>
          <cell r="X38">
            <v>1552</v>
          </cell>
          <cell r="Y38">
            <v>7119</v>
          </cell>
          <cell r="Z38">
            <v>7951</v>
          </cell>
          <cell r="AA38">
            <v>4008</v>
          </cell>
          <cell r="AB38">
            <v>12352</v>
          </cell>
          <cell r="AC38">
            <v>12000</v>
          </cell>
        </row>
        <row r="39">
          <cell r="C39" t="str">
            <v>WSYB</v>
          </cell>
          <cell r="D39">
            <v>277828</v>
          </cell>
          <cell r="E39">
            <v>28200</v>
          </cell>
          <cell r="F39">
            <v>8400</v>
          </cell>
          <cell r="G39">
            <v>0</v>
          </cell>
          <cell r="H39">
            <v>3000</v>
          </cell>
          <cell r="I39">
            <v>13260</v>
          </cell>
          <cell r="J39">
            <v>0</v>
          </cell>
          <cell r="K39">
            <v>0</v>
          </cell>
          <cell r="L39">
            <v>0</v>
          </cell>
          <cell r="M39">
            <v>5916</v>
          </cell>
          <cell r="N39">
            <v>21280</v>
          </cell>
          <cell r="O39">
            <v>32037</v>
          </cell>
          <cell r="P39">
            <v>20333</v>
          </cell>
          <cell r="Q39">
            <v>20268</v>
          </cell>
          <cell r="R39">
            <v>7647</v>
          </cell>
          <cell r="S39">
            <v>49367</v>
          </cell>
          <cell r="T39">
            <v>4661</v>
          </cell>
          <cell r="U39">
            <v>639</v>
          </cell>
          <cell r="V39">
            <v>0</v>
          </cell>
          <cell r="W39">
            <v>0</v>
          </cell>
          <cell r="X39">
            <v>1587</v>
          </cell>
          <cell r="Y39">
            <v>8794</v>
          </cell>
          <cell r="Z39">
            <v>8088</v>
          </cell>
          <cell r="AA39">
            <v>0</v>
          </cell>
          <cell r="AB39">
            <v>4018</v>
          </cell>
          <cell r="AC39">
            <v>4800</v>
          </cell>
        </row>
        <row r="40">
          <cell r="C40" t="str">
            <v>WSYC</v>
          </cell>
          <cell r="D40">
            <v>211018</v>
          </cell>
          <cell r="E40">
            <v>22200</v>
          </cell>
          <cell r="F40">
            <v>3600</v>
          </cell>
          <cell r="G40">
            <v>1500</v>
          </cell>
          <cell r="H40">
            <v>3000</v>
          </cell>
          <cell r="I40">
            <v>13950</v>
          </cell>
          <cell r="J40">
            <v>0</v>
          </cell>
          <cell r="K40">
            <v>0</v>
          </cell>
          <cell r="L40">
            <v>0</v>
          </cell>
          <cell r="M40">
            <v>6014</v>
          </cell>
          <cell r="N40">
            <v>16750</v>
          </cell>
          <cell r="O40">
            <v>21706</v>
          </cell>
          <cell r="P40">
            <v>14847</v>
          </cell>
          <cell r="Q40">
            <v>10152</v>
          </cell>
          <cell r="R40">
            <v>11080</v>
          </cell>
          <cell r="S40">
            <v>59616</v>
          </cell>
          <cell r="T40">
            <v>10781</v>
          </cell>
          <cell r="U40">
            <v>3205</v>
          </cell>
          <cell r="V40">
            <v>2747</v>
          </cell>
          <cell r="W40">
            <v>0</v>
          </cell>
          <cell r="X40">
            <v>1206</v>
          </cell>
          <cell r="Y40">
            <v>5938</v>
          </cell>
          <cell r="Z40">
            <v>7462</v>
          </cell>
          <cell r="AA40">
            <v>0</v>
          </cell>
          <cell r="AB40">
            <v>7281</v>
          </cell>
          <cell r="AC40">
            <v>8800</v>
          </cell>
        </row>
        <row r="41">
          <cell r="C41" t="str">
            <v>WSYD</v>
          </cell>
          <cell r="D41">
            <v>331238</v>
          </cell>
          <cell r="E41">
            <v>34200</v>
          </cell>
          <cell r="F41">
            <v>8400</v>
          </cell>
          <cell r="G41">
            <v>0</v>
          </cell>
          <cell r="H41">
            <v>9000</v>
          </cell>
          <cell r="I41">
            <v>20410</v>
          </cell>
          <cell r="J41">
            <v>0</v>
          </cell>
          <cell r="K41">
            <v>0</v>
          </cell>
          <cell r="L41">
            <v>0</v>
          </cell>
          <cell r="M41">
            <v>9070</v>
          </cell>
          <cell r="N41">
            <v>28930</v>
          </cell>
          <cell r="O41">
            <v>37019</v>
          </cell>
          <cell r="P41">
            <v>23765</v>
          </cell>
          <cell r="Q41">
            <v>21228</v>
          </cell>
          <cell r="R41">
            <v>14660</v>
          </cell>
          <cell r="S41">
            <v>88805</v>
          </cell>
          <cell r="T41">
            <v>12019</v>
          </cell>
          <cell r="U41">
            <v>458</v>
          </cell>
          <cell r="V41">
            <v>25447</v>
          </cell>
          <cell r="W41">
            <v>0</v>
          </cell>
          <cell r="X41">
            <v>1915</v>
          </cell>
          <cell r="Y41">
            <v>10154</v>
          </cell>
          <cell r="Z41">
            <v>9112</v>
          </cell>
          <cell r="AA41">
            <v>3468</v>
          </cell>
          <cell r="AB41">
            <v>7600</v>
          </cell>
          <cell r="AC41">
            <v>8800</v>
          </cell>
        </row>
        <row r="42">
          <cell r="C42" t="str">
            <v>WSYE</v>
          </cell>
          <cell r="D42">
            <v>251530</v>
          </cell>
          <cell r="E42">
            <v>27000</v>
          </cell>
          <cell r="F42">
            <v>5000</v>
          </cell>
          <cell r="G42">
            <v>0</v>
          </cell>
          <cell r="H42">
            <v>0</v>
          </cell>
          <cell r="I42">
            <v>12510</v>
          </cell>
          <cell r="J42">
            <v>0</v>
          </cell>
          <cell r="K42">
            <v>0</v>
          </cell>
          <cell r="L42">
            <v>573</v>
          </cell>
          <cell r="M42">
            <v>7122</v>
          </cell>
          <cell r="N42">
            <v>22710</v>
          </cell>
          <cell r="O42">
            <v>28647</v>
          </cell>
          <cell r="P42">
            <v>17706</v>
          </cell>
          <cell r="Q42">
            <v>15354</v>
          </cell>
          <cell r="R42">
            <v>10780</v>
          </cell>
          <cell r="S42">
            <v>71019</v>
          </cell>
          <cell r="T42">
            <v>7535</v>
          </cell>
          <cell r="U42">
            <v>2088</v>
          </cell>
          <cell r="V42">
            <v>20145</v>
          </cell>
          <cell r="W42">
            <v>0</v>
          </cell>
          <cell r="X42">
            <v>1416</v>
          </cell>
          <cell r="Y42">
            <v>7870</v>
          </cell>
          <cell r="Z42">
            <v>8957</v>
          </cell>
          <cell r="AA42">
            <v>3036</v>
          </cell>
          <cell r="AB42">
            <v>6956</v>
          </cell>
          <cell r="AC42">
            <v>8000</v>
          </cell>
        </row>
        <row r="43">
          <cell r="C43" t="str">
            <v>WT00</v>
          </cell>
          <cell r="D43">
            <v>311600</v>
          </cell>
          <cell r="E43">
            <v>21000</v>
          </cell>
          <cell r="F43">
            <v>0</v>
          </cell>
          <cell r="G43">
            <v>1000</v>
          </cell>
          <cell r="H43">
            <v>8000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25479</v>
          </cell>
          <cell r="P43">
            <v>15989</v>
          </cell>
          <cell r="Q43">
            <v>19824</v>
          </cell>
          <cell r="R43">
            <v>5640</v>
          </cell>
          <cell r="S43">
            <v>0</v>
          </cell>
          <cell r="T43">
            <v>0</v>
          </cell>
          <cell r="U43">
            <v>2290</v>
          </cell>
          <cell r="V43">
            <v>9485</v>
          </cell>
          <cell r="W43">
            <v>0</v>
          </cell>
          <cell r="X43">
            <v>1710</v>
          </cell>
          <cell r="Y43">
            <v>6996</v>
          </cell>
          <cell r="Z43">
            <v>6267</v>
          </cell>
          <cell r="AA43">
            <v>4368</v>
          </cell>
          <cell r="AB4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工作表1"/>
      <sheetName val="工作表2"/>
      <sheetName val="工作表3"/>
    </sheetNames>
    <sheetDataSet>
      <sheetData sheetId="0"/>
      <sheetData sheetId="1">
        <row r="2">
          <cell r="B2" t="str">
            <v>列標籤</v>
          </cell>
          <cell r="C2" t="str">
            <v>加總 - 本薪</v>
          </cell>
          <cell r="D2" t="str">
            <v>加總 - 伙食津貼</v>
          </cell>
          <cell r="E2" t="str">
            <v>加總 - 全勤獎金</v>
          </cell>
          <cell r="F2" t="str">
            <v>加總 - 其他津貼</v>
          </cell>
          <cell r="G2" t="str">
            <v>加總 - 主管加給</v>
          </cell>
          <cell r="H2" t="str">
            <v>加總 - 應稅加項</v>
          </cell>
          <cell r="I2" t="str">
            <v>加總 - 法院扣款</v>
          </cell>
          <cell r="J2" t="str">
            <v>加總 - 應稅扣項</v>
          </cell>
          <cell r="K2" t="str">
            <v>加總 - 免稅扣項</v>
          </cell>
          <cell r="L2" t="str">
            <v>加總 - 輪班加班費</v>
          </cell>
          <cell r="M2" t="str">
            <v>加總 - 班別津貼</v>
          </cell>
          <cell r="N2" t="str">
            <v>加總 - 雇主應付勞保費</v>
          </cell>
          <cell r="O2" t="str">
            <v>加總 - 雇主應付健保費</v>
          </cell>
          <cell r="P2" t="str">
            <v>加總 - 雇主勞退新制提撥</v>
          </cell>
          <cell r="Q2" t="str">
            <v>加總 - 伙食扣款</v>
          </cell>
          <cell r="R2" t="str">
            <v>加總 - 免稅加班費</v>
          </cell>
          <cell r="S2" t="str">
            <v>加總 - 應稅加班費</v>
          </cell>
          <cell r="T2" t="str">
            <v>加總 - 請假扣款小計</v>
          </cell>
          <cell r="U2" t="str">
            <v>加總 - 未休年假折現</v>
          </cell>
          <cell r="V2" t="str">
            <v>加總 - 未休補休假折現</v>
          </cell>
          <cell r="W2" t="str">
            <v>加總 - 職工福利金</v>
          </cell>
          <cell r="X2" t="str">
            <v>加總 - 勞保費</v>
          </cell>
          <cell r="Y2" t="str">
            <v>加總 - 健保費</v>
          </cell>
          <cell r="Z2" t="str">
            <v>加總 - 個人提撥</v>
          </cell>
          <cell r="AA2" t="str">
            <v>加總 - 所得稅</v>
          </cell>
          <cell r="AB2" t="str">
            <v>加總 - 就業安定費</v>
          </cell>
        </row>
        <row r="3">
          <cell r="B3" t="str">
            <v>V000</v>
          </cell>
          <cell r="C3">
            <v>219100</v>
          </cell>
          <cell r="D3">
            <v>6000</v>
          </cell>
          <cell r="E3">
            <v>0</v>
          </cell>
          <cell r="F3">
            <v>0</v>
          </cell>
          <cell r="G3">
            <v>20000</v>
          </cell>
          <cell r="H3">
            <v>0</v>
          </cell>
          <cell r="I3">
            <v>0</v>
          </cell>
          <cell r="J3">
            <v>0</v>
          </cell>
          <cell r="K3">
            <v>32675</v>
          </cell>
          <cell r="L3">
            <v>0</v>
          </cell>
          <cell r="M3">
            <v>0</v>
          </cell>
          <cell r="N3">
            <v>8126</v>
          </cell>
          <cell r="O3">
            <v>11759</v>
          </cell>
          <cell r="P3">
            <v>13812</v>
          </cell>
          <cell r="Q3">
            <v>0</v>
          </cell>
          <cell r="R3">
            <v>0</v>
          </cell>
          <cell r="S3">
            <v>0</v>
          </cell>
          <cell r="T3">
            <v>10720</v>
          </cell>
          <cell r="U3">
            <v>0</v>
          </cell>
          <cell r="V3">
            <v>0</v>
          </cell>
          <cell r="W3">
            <v>1226</v>
          </cell>
          <cell r="X3">
            <v>2200</v>
          </cell>
          <cell r="Y3">
            <v>3769</v>
          </cell>
          <cell r="Z3">
            <v>13812</v>
          </cell>
          <cell r="AA3">
            <v>12173</v>
          </cell>
          <cell r="AB3">
            <v>0</v>
          </cell>
        </row>
        <row r="4">
          <cell r="B4" t="str">
            <v>VP00</v>
          </cell>
          <cell r="C4">
            <v>114900</v>
          </cell>
          <cell r="D4">
            <v>6000</v>
          </cell>
          <cell r="E4">
            <v>0</v>
          </cell>
          <cell r="F4">
            <v>0</v>
          </cell>
          <cell r="G4">
            <v>13000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4222</v>
          </cell>
          <cell r="O4">
            <v>6267</v>
          </cell>
          <cell r="P4">
            <v>7770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670</v>
          </cell>
          <cell r="X4">
            <v>1100</v>
          </cell>
          <cell r="Y4">
            <v>2009</v>
          </cell>
          <cell r="Z4">
            <v>4590</v>
          </cell>
          <cell r="AA4">
            <v>0</v>
          </cell>
          <cell r="AB4">
            <v>0</v>
          </cell>
        </row>
        <row r="5">
          <cell r="B5" t="str">
            <v>W000</v>
          </cell>
          <cell r="C5">
            <v>653700</v>
          </cell>
          <cell r="D5">
            <v>24000</v>
          </cell>
          <cell r="E5">
            <v>0</v>
          </cell>
          <cell r="F5">
            <v>0</v>
          </cell>
          <cell r="G5">
            <v>10000</v>
          </cell>
          <cell r="H5">
            <v>8000</v>
          </cell>
          <cell r="I5">
            <v>0</v>
          </cell>
          <cell r="J5">
            <v>0</v>
          </cell>
          <cell r="K5">
            <v>6618</v>
          </cell>
          <cell r="L5">
            <v>0</v>
          </cell>
          <cell r="M5">
            <v>0</v>
          </cell>
          <cell r="N5">
            <v>30711</v>
          </cell>
          <cell r="O5">
            <v>32650</v>
          </cell>
          <cell r="P5">
            <v>27312</v>
          </cell>
          <cell r="Q5">
            <v>4320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3440</v>
          </cell>
          <cell r="X5">
            <v>8280</v>
          </cell>
          <cell r="Y5">
            <v>10464</v>
          </cell>
          <cell r="Z5">
            <v>14796</v>
          </cell>
          <cell r="AA5">
            <v>29380</v>
          </cell>
          <cell r="AB5">
            <v>0</v>
          </cell>
        </row>
        <row r="6">
          <cell r="B6" t="str">
            <v>WBB0</v>
          </cell>
          <cell r="C6">
            <v>158300</v>
          </cell>
          <cell r="D6">
            <v>12000</v>
          </cell>
          <cell r="E6">
            <v>0</v>
          </cell>
          <cell r="F6">
            <v>0</v>
          </cell>
          <cell r="G6">
            <v>5000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13325</v>
          </cell>
          <cell r="O6">
            <v>8249</v>
          </cell>
          <cell r="P6">
            <v>10230</v>
          </cell>
          <cell r="Q6">
            <v>1140</v>
          </cell>
          <cell r="R6">
            <v>0</v>
          </cell>
          <cell r="S6">
            <v>0</v>
          </cell>
          <cell r="T6">
            <v>4257</v>
          </cell>
          <cell r="U6">
            <v>0</v>
          </cell>
          <cell r="V6">
            <v>0</v>
          </cell>
          <cell r="W6">
            <v>878</v>
          </cell>
          <cell r="X6">
            <v>3662</v>
          </cell>
          <cell r="Y6">
            <v>3266</v>
          </cell>
          <cell r="Z6">
            <v>0</v>
          </cell>
          <cell r="AA6">
            <v>0</v>
          </cell>
          <cell r="AB6">
            <v>0</v>
          </cell>
        </row>
        <row r="7">
          <cell r="B7" t="str">
            <v>WC00</v>
          </cell>
          <cell r="C7">
            <v>336400</v>
          </cell>
          <cell r="D7">
            <v>18000</v>
          </cell>
          <cell r="E7">
            <v>0</v>
          </cell>
          <cell r="F7">
            <v>8000</v>
          </cell>
          <cell r="G7">
            <v>20000</v>
          </cell>
          <cell r="H7">
            <v>8000</v>
          </cell>
          <cell r="I7">
            <v>0</v>
          </cell>
          <cell r="J7">
            <v>0</v>
          </cell>
          <cell r="K7">
            <v>25528</v>
          </cell>
          <cell r="L7">
            <v>0</v>
          </cell>
          <cell r="M7">
            <v>0</v>
          </cell>
          <cell r="N7">
            <v>21835</v>
          </cell>
          <cell r="O7">
            <v>18770</v>
          </cell>
          <cell r="P7">
            <v>23274</v>
          </cell>
          <cell r="Q7">
            <v>0</v>
          </cell>
          <cell r="R7">
            <v>0</v>
          </cell>
          <cell r="S7">
            <v>0</v>
          </cell>
          <cell r="T7">
            <v>608</v>
          </cell>
          <cell r="U7">
            <v>0</v>
          </cell>
          <cell r="V7">
            <v>0</v>
          </cell>
          <cell r="W7">
            <v>1914</v>
          </cell>
          <cell r="X7">
            <v>5980</v>
          </cell>
          <cell r="Y7">
            <v>6016</v>
          </cell>
          <cell r="Z7">
            <v>14286</v>
          </cell>
          <cell r="AA7">
            <v>6980</v>
          </cell>
          <cell r="AB7">
            <v>0</v>
          </cell>
        </row>
        <row r="8">
          <cell r="B8" t="str">
            <v>WF00</v>
          </cell>
          <cell r="C8">
            <v>498330</v>
          </cell>
          <cell r="D8">
            <v>27900</v>
          </cell>
          <cell r="E8">
            <v>0</v>
          </cell>
          <cell r="F8">
            <v>3000</v>
          </cell>
          <cell r="G8">
            <v>12000</v>
          </cell>
          <cell r="H8">
            <v>0</v>
          </cell>
          <cell r="I8">
            <v>0</v>
          </cell>
          <cell r="J8">
            <v>0</v>
          </cell>
          <cell r="K8">
            <v>22190</v>
          </cell>
          <cell r="L8">
            <v>0</v>
          </cell>
          <cell r="M8">
            <v>0</v>
          </cell>
          <cell r="N8">
            <v>36209</v>
          </cell>
          <cell r="O8">
            <v>29459</v>
          </cell>
          <cell r="P8">
            <v>34504</v>
          </cell>
          <cell r="Q8">
            <v>4740</v>
          </cell>
          <cell r="R8">
            <v>458</v>
          </cell>
          <cell r="S8">
            <v>0</v>
          </cell>
          <cell r="T8">
            <v>273</v>
          </cell>
          <cell r="U8">
            <v>12457</v>
          </cell>
          <cell r="V8">
            <v>0</v>
          </cell>
          <cell r="W8">
            <v>2709</v>
          </cell>
          <cell r="X8">
            <v>9929</v>
          </cell>
          <cell r="Y8">
            <v>16494</v>
          </cell>
          <cell r="Z8">
            <v>17526</v>
          </cell>
          <cell r="AA8">
            <v>7001</v>
          </cell>
          <cell r="AB8">
            <v>0</v>
          </cell>
        </row>
        <row r="9">
          <cell r="B9" t="str">
            <v>WHH0</v>
          </cell>
          <cell r="C9">
            <v>240800</v>
          </cell>
          <cell r="D9">
            <v>12000</v>
          </cell>
          <cell r="E9">
            <v>0</v>
          </cell>
          <cell r="F9">
            <v>5000</v>
          </cell>
          <cell r="G9">
            <v>13000</v>
          </cell>
          <cell r="H9">
            <v>8000</v>
          </cell>
          <cell r="I9">
            <v>0</v>
          </cell>
          <cell r="J9">
            <v>0</v>
          </cell>
          <cell r="K9">
            <v>17782</v>
          </cell>
          <cell r="L9">
            <v>0</v>
          </cell>
          <cell r="M9">
            <v>0</v>
          </cell>
          <cell r="N9">
            <v>14943</v>
          </cell>
          <cell r="O9">
            <v>13341</v>
          </cell>
          <cell r="P9">
            <v>16542</v>
          </cell>
          <cell r="Q9">
            <v>1440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1355</v>
          </cell>
          <cell r="X9">
            <v>4080</v>
          </cell>
          <cell r="Y9">
            <v>7041</v>
          </cell>
          <cell r="Z9">
            <v>8217</v>
          </cell>
          <cell r="AA9">
            <v>9285</v>
          </cell>
          <cell r="AB9">
            <v>0</v>
          </cell>
        </row>
        <row r="10">
          <cell r="B10" t="str">
            <v>WHS0</v>
          </cell>
          <cell r="C10">
            <v>353900</v>
          </cell>
          <cell r="D10">
            <v>30000</v>
          </cell>
          <cell r="E10">
            <v>2400</v>
          </cell>
          <cell r="F10">
            <v>0</v>
          </cell>
          <cell r="G10">
            <v>5000</v>
          </cell>
          <cell r="H10">
            <v>3600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33168</v>
          </cell>
          <cell r="O10">
            <v>19220</v>
          </cell>
          <cell r="P10">
            <v>22182</v>
          </cell>
          <cell r="Q10">
            <v>6760</v>
          </cell>
          <cell r="R10">
            <v>7477</v>
          </cell>
          <cell r="S10">
            <v>0</v>
          </cell>
          <cell r="T10">
            <v>3530</v>
          </cell>
          <cell r="U10">
            <v>3710</v>
          </cell>
          <cell r="V10">
            <v>0</v>
          </cell>
          <cell r="W10">
            <v>1958</v>
          </cell>
          <cell r="X10">
            <v>8483</v>
          </cell>
          <cell r="Y10">
            <v>11612</v>
          </cell>
          <cell r="Z10">
            <v>2892</v>
          </cell>
          <cell r="AA10">
            <v>1540</v>
          </cell>
          <cell r="AB10">
            <v>2000</v>
          </cell>
        </row>
        <row r="11">
          <cell r="B11" t="str">
            <v>WI00</v>
          </cell>
          <cell r="C11">
            <v>454347</v>
          </cell>
          <cell r="D11">
            <v>20600</v>
          </cell>
          <cell r="E11">
            <v>0</v>
          </cell>
          <cell r="F11">
            <v>2000</v>
          </cell>
          <cell r="G11">
            <v>8000</v>
          </cell>
          <cell r="H11">
            <v>0</v>
          </cell>
          <cell r="I11">
            <v>0</v>
          </cell>
          <cell r="J11">
            <v>0</v>
          </cell>
          <cell r="K11">
            <v>18030</v>
          </cell>
          <cell r="L11">
            <v>0</v>
          </cell>
          <cell r="M11">
            <v>0</v>
          </cell>
          <cell r="N11">
            <v>26818</v>
          </cell>
          <cell r="O11">
            <v>23470</v>
          </cell>
          <cell r="P11">
            <v>27394</v>
          </cell>
          <cell r="Q11">
            <v>2340</v>
          </cell>
          <cell r="R11">
            <v>1318</v>
          </cell>
          <cell r="S11">
            <v>0</v>
          </cell>
          <cell r="T11">
            <v>2264</v>
          </cell>
          <cell r="U11">
            <v>983</v>
          </cell>
          <cell r="V11">
            <v>0</v>
          </cell>
          <cell r="W11">
            <v>2427</v>
          </cell>
          <cell r="X11">
            <v>7332</v>
          </cell>
          <cell r="Y11">
            <v>11068</v>
          </cell>
          <cell r="Z11">
            <v>0</v>
          </cell>
          <cell r="AA11">
            <v>11870</v>
          </cell>
          <cell r="AB11">
            <v>0</v>
          </cell>
        </row>
        <row r="12">
          <cell r="B12" t="str">
            <v>WP00</v>
          </cell>
          <cell r="C12">
            <v>241200</v>
          </cell>
          <cell r="D12">
            <v>9000</v>
          </cell>
          <cell r="E12">
            <v>0</v>
          </cell>
          <cell r="F12">
            <v>2800</v>
          </cell>
          <cell r="G12">
            <v>10000</v>
          </cell>
          <cell r="H12">
            <v>8000</v>
          </cell>
          <cell r="I12">
            <v>0</v>
          </cell>
          <cell r="J12">
            <v>0</v>
          </cell>
          <cell r="K12">
            <v>20422</v>
          </cell>
          <cell r="L12">
            <v>0</v>
          </cell>
          <cell r="M12">
            <v>0</v>
          </cell>
          <cell r="N12">
            <v>12140</v>
          </cell>
          <cell r="O12">
            <v>12988</v>
          </cell>
          <cell r="P12">
            <v>16104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1316</v>
          </cell>
          <cell r="X12">
            <v>3300</v>
          </cell>
          <cell r="Y12">
            <v>5590</v>
          </cell>
          <cell r="Z12">
            <v>7254</v>
          </cell>
          <cell r="AA12">
            <v>3070</v>
          </cell>
          <cell r="AB12">
            <v>0</v>
          </cell>
        </row>
        <row r="13">
          <cell r="B13" t="str">
            <v>WPE0</v>
          </cell>
          <cell r="C13">
            <v>126487</v>
          </cell>
          <cell r="D13">
            <v>7600</v>
          </cell>
          <cell r="E13">
            <v>800</v>
          </cell>
          <cell r="F13">
            <v>3000</v>
          </cell>
          <cell r="G13">
            <v>8000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9643</v>
          </cell>
          <cell r="O13">
            <v>6276</v>
          </cell>
          <cell r="P13">
            <v>8848</v>
          </cell>
          <cell r="Q13">
            <v>1980</v>
          </cell>
          <cell r="R13">
            <v>0</v>
          </cell>
          <cell r="S13">
            <v>0</v>
          </cell>
          <cell r="T13">
            <v>3817</v>
          </cell>
          <cell r="U13">
            <v>0</v>
          </cell>
          <cell r="V13">
            <v>0</v>
          </cell>
          <cell r="W13">
            <v>730</v>
          </cell>
          <cell r="X13">
            <v>2627</v>
          </cell>
          <cell r="Y13">
            <v>2011</v>
          </cell>
          <cell r="Z13">
            <v>0</v>
          </cell>
          <cell r="AA13">
            <v>4050</v>
          </cell>
          <cell r="AB13">
            <v>0</v>
          </cell>
        </row>
        <row r="14">
          <cell r="B14" t="str">
            <v>WPL0</v>
          </cell>
          <cell r="C14">
            <v>172700</v>
          </cell>
          <cell r="D14">
            <v>12000</v>
          </cell>
          <cell r="E14">
            <v>0</v>
          </cell>
          <cell r="F14">
            <v>0</v>
          </cell>
          <cell r="G14">
            <v>13000</v>
          </cell>
          <cell r="H14">
            <v>0</v>
          </cell>
          <cell r="I14">
            <v>0</v>
          </cell>
          <cell r="J14">
            <v>0</v>
          </cell>
          <cell r="K14">
            <v>207</v>
          </cell>
          <cell r="L14">
            <v>0</v>
          </cell>
          <cell r="M14">
            <v>0</v>
          </cell>
          <cell r="N14">
            <v>14263</v>
          </cell>
          <cell r="O14">
            <v>9025</v>
          </cell>
          <cell r="P14">
            <v>11190</v>
          </cell>
          <cell r="Q14">
            <v>1200</v>
          </cell>
          <cell r="R14">
            <v>0</v>
          </cell>
          <cell r="S14">
            <v>0</v>
          </cell>
          <cell r="T14">
            <v>1788</v>
          </cell>
          <cell r="U14">
            <v>0</v>
          </cell>
          <cell r="V14">
            <v>0</v>
          </cell>
          <cell r="W14">
            <v>990</v>
          </cell>
          <cell r="X14">
            <v>3916</v>
          </cell>
          <cell r="Y14">
            <v>4904</v>
          </cell>
          <cell r="Z14">
            <v>0</v>
          </cell>
          <cell r="AA14">
            <v>0</v>
          </cell>
          <cell r="AB14">
            <v>0</v>
          </cell>
        </row>
        <row r="15">
          <cell r="B15" t="str">
            <v>WPLA</v>
          </cell>
          <cell r="C15">
            <v>188500</v>
          </cell>
          <cell r="D15">
            <v>18000</v>
          </cell>
          <cell r="E15">
            <v>6000</v>
          </cell>
          <cell r="F15">
            <v>0</v>
          </cell>
          <cell r="G15">
            <v>3000</v>
          </cell>
          <cell r="H15">
            <v>5360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3200</v>
          </cell>
          <cell r="N15">
            <v>20193</v>
          </cell>
          <cell r="O15">
            <v>11338</v>
          </cell>
          <cell r="P15">
            <v>14058</v>
          </cell>
          <cell r="Q15">
            <v>0</v>
          </cell>
          <cell r="R15">
            <v>923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1079</v>
          </cell>
          <cell r="X15">
            <v>5138</v>
          </cell>
          <cell r="Y15">
            <v>5257</v>
          </cell>
          <cell r="Z15">
            <v>0</v>
          </cell>
          <cell r="AA15">
            <v>0</v>
          </cell>
          <cell r="AB15">
            <v>0</v>
          </cell>
        </row>
        <row r="16">
          <cell r="B16" t="str">
            <v>WPLB</v>
          </cell>
          <cell r="C16">
            <v>182200</v>
          </cell>
          <cell r="D16">
            <v>15000</v>
          </cell>
          <cell r="E16">
            <v>3600</v>
          </cell>
          <cell r="F16">
            <v>3000</v>
          </cell>
          <cell r="G16">
            <v>5000</v>
          </cell>
          <cell r="H16">
            <v>2800</v>
          </cell>
          <cell r="I16">
            <v>0</v>
          </cell>
          <cell r="J16">
            <v>0</v>
          </cell>
          <cell r="K16">
            <v>1178</v>
          </cell>
          <cell r="L16">
            <v>0</v>
          </cell>
          <cell r="M16">
            <v>0</v>
          </cell>
          <cell r="N16">
            <v>16296</v>
          </cell>
          <cell r="O16">
            <v>10042</v>
          </cell>
          <cell r="P16">
            <v>12450</v>
          </cell>
          <cell r="Q16">
            <v>2340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1046</v>
          </cell>
          <cell r="X16">
            <v>4480</v>
          </cell>
          <cell r="Y16">
            <v>4839</v>
          </cell>
          <cell r="Z16">
            <v>4008</v>
          </cell>
          <cell r="AA16">
            <v>0</v>
          </cell>
          <cell r="AB16">
            <v>0</v>
          </cell>
        </row>
        <row r="17">
          <cell r="B17" t="str">
            <v>WPLC</v>
          </cell>
          <cell r="C17">
            <v>118200</v>
          </cell>
          <cell r="D17">
            <v>12000</v>
          </cell>
          <cell r="E17">
            <v>3600</v>
          </cell>
          <cell r="F17">
            <v>0</v>
          </cell>
          <cell r="G17">
            <v>0</v>
          </cell>
          <cell r="H17">
            <v>3600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12581</v>
          </cell>
          <cell r="O17">
            <v>6992</v>
          </cell>
          <cell r="P17">
            <v>8670</v>
          </cell>
          <cell r="Q17">
            <v>3600</v>
          </cell>
          <cell r="R17">
            <v>2356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670</v>
          </cell>
          <cell r="X17">
            <v>3470</v>
          </cell>
          <cell r="Y17">
            <v>3404</v>
          </cell>
          <cell r="Z17">
            <v>0</v>
          </cell>
          <cell r="AA17">
            <v>0</v>
          </cell>
          <cell r="AB17">
            <v>0</v>
          </cell>
        </row>
        <row r="18">
          <cell r="B18" t="str">
            <v>WPN0</v>
          </cell>
          <cell r="C18">
            <v>140600</v>
          </cell>
          <cell r="D18">
            <v>9000</v>
          </cell>
          <cell r="E18">
            <v>0</v>
          </cell>
          <cell r="F18">
            <v>0</v>
          </cell>
          <cell r="G18">
            <v>12000</v>
          </cell>
          <cell r="H18">
            <v>0</v>
          </cell>
          <cell r="I18">
            <v>0</v>
          </cell>
          <cell r="J18">
            <v>0</v>
          </cell>
          <cell r="K18">
            <v>1829</v>
          </cell>
          <cell r="L18">
            <v>0</v>
          </cell>
          <cell r="M18">
            <v>0</v>
          </cell>
          <cell r="N18">
            <v>10584</v>
          </cell>
          <cell r="O18">
            <v>7147</v>
          </cell>
          <cell r="P18">
            <v>8862</v>
          </cell>
          <cell r="Q18">
            <v>360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809</v>
          </cell>
          <cell r="X18">
            <v>2898</v>
          </cell>
          <cell r="Y18">
            <v>4296</v>
          </cell>
          <cell r="Z18">
            <v>0</v>
          </cell>
          <cell r="AA18">
            <v>0</v>
          </cell>
          <cell r="AB18">
            <v>0</v>
          </cell>
        </row>
        <row r="19">
          <cell r="B19" t="str">
            <v>WPN1L</v>
          </cell>
          <cell r="C19">
            <v>992822</v>
          </cell>
          <cell r="D19">
            <v>109700</v>
          </cell>
          <cell r="E19">
            <v>22775</v>
          </cell>
          <cell r="F19">
            <v>0</v>
          </cell>
          <cell r="G19">
            <v>15000</v>
          </cell>
          <cell r="H19">
            <v>33540</v>
          </cell>
          <cell r="I19">
            <v>0</v>
          </cell>
          <cell r="J19">
            <v>1970</v>
          </cell>
          <cell r="K19">
            <v>4107</v>
          </cell>
          <cell r="L19">
            <v>34789</v>
          </cell>
          <cell r="M19">
            <v>102790</v>
          </cell>
          <cell r="N19">
            <v>110561</v>
          </cell>
          <cell r="O19">
            <v>74042</v>
          </cell>
          <cell r="P19">
            <v>62256</v>
          </cell>
          <cell r="Q19">
            <v>38360</v>
          </cell>
          <cell r="R19">
            <v>297203</v>
          </cell>
          <cell r="S19">
            <v>62704</v>
          </cell>
          <cell r="T19">
            <v>10283</v>
          </cell>
          <cell r="U19">
            <v>71531</v>
          </cell>
          <cell r="V19">
            <v>0</v>
          </cell>
          <cell r="W19">
            <v>5696</v>
          </cell>
          <cell r="X19">
            <v>30282</v>
          </cell>
          <cell r="Y19">
            <v>32905</v>
          </cell>
          <cell r="Z19">
            <v>7002</v>
          </cell>
          <cell r="AA19">
            <v>25441</v>
          </cell>
          <cell r="AB19">
            <v>30400</v>
          </cell>
        </row>
        <row r="20">
          <cell r="B20" t="str">
            <v>WPN2</v>
          </cell>
          <cell r="C20">
            <v>110417</v>
          </cell>
          <cell r="D20">
            <v>8200</v>
          </cell>
          <cell r="E20">
            <v>3600</v>
          </cell>
          <cell r="F20">
            <v>3000</v>
          </cell>
          <cell r="G20">
            <v>5000</v>
          </cell>
          <cell r="H20">
            <v>1802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10300</v>
          </cell>
          <cell r="O20">
            <v>6509</v>
          </cell>
          <cell r="P20">
            <v>7471</v>
          </cell>
          <cell r="Q20">
            <v>1560</v>
          </cell>
          <cell r="R20">
            <v>3137</v>
          </cell>
          <cell r="S20">
            <v>0</v>
          </cell>
          <cell r="T20">
            <v>0</v>
          </cell>
          <cell r="U20">
            <v>53427</v>
          </cell>
          <cell r="V20">
            <v>0</v>
          </cell>
          <cell r="W20">
            <v>652</v>
          </cell>
          <cell r="X20">
            <v>2760</v>
          </cell>
          <cell r="Y20">
            <v>4441</v>
          </cell>
          <cell r="Z20">
            <v>0</v>
          </cell>
          <cell r="AA20">
            <v>0</v>
          </cell>
          <cell r="AB20">
            <v>0</v>
          </cell>
        </row>
        <row r="21">
          <cell r="B21" t="str">
            <v>WPS0</v>
          </cell>
          <cell r="C21">
            <v>293817</v>
          </cell>
          <cell r="D21">
            <v>17500</v>
          </cell>
          <cell r="E21">
            <v>0</v>
          </cell>
          <cell r="F21">
            <v>1083</v>
          </cell>
          <cell r="G21">
            <v>13000</v>
          </cell>
          <cell r="H21">
            <v>19490</v>
          </cell>
          <cell r="I21">
            <v>0</v>
          </cell>
          <cell r="J21">
            <v>0</v>
          </cell>
          <cell r="K21">
            <v>20422</v>
          </cell>
          <cell r="L21">
            <v>2088</v>
          </cell>
          <cell r="M21">
            <v>5720</v>
          </cell>
          <cell r="N21">
            <v>21165</v>
          </cell>
          <cell r="O21">
            <v>15437</v>
          </cell>
          <cell r="P21">
            <v>21670</v>
          </cell>
          <cell r="Q21">
            <v>0</v>
          </cell>
          <cell r="R21">
            <v>33833</v>
          </cell>
          <cell r="S21">
            <v>12828</v>
          </cell>
          <cell r="T21">
            <v>1645</v>
          </cell>
          <cell r="U21">
            <v>5100</v>
          </cell>
          <cell r="V21">
            <v>0</v>
          </cell>
          <cell r="W21">
            <v>1628</v>
          </cell>
          <cell r="X21">
            <v>5780</v>
          </cell>
          <cell r="Y21">
            <v>6928</v>
          </cell>
          <cell r="Z21">
            <v>11046</v>
          </cell>
          <cell r="AA21">
            <v>4940</v>
          </cell>
          <cell r="AB21">
            <v>0</v>
          </cell>
        </row>
        <row r="22">
          <cell r="B22" t="str">
            <v>WPS1L</v>
          </cell>
          <cell r="C22">
            <v>639007</v>
          </cell>
          <cell r="D22">
            <v>71800</v>
          </cell>
          <cell r="E22">
            <v>15525</v>
          </cell>
          <cell r="F22">
            <v>1500</v>
          </cell>
          <cell r="G22">
            <v>10300</v>
          </cell>
          <cell r="H22">
            <v>24655</v>
          </cell>
          <cell r="I22">
            <v>0</v>
          </cell>
          <cell r="J22">
            <v>0</v>
          </cell>
          <cell r="K22">
            <v>0</v>
          </cell>
          <cell r="L22">
            <v>27626</v>
          </cell>
          <cell r="M22">
            <v>77380</v>
          </cell>
          <cell r="N22">
            <v>74021</v>
          </cell>
          <cell r="O22">
            <v>47420</v>
          </cell>
          <cell r="P22">
            <v>42602</v>
          </cell>
          <cell r="Q22">
            <v>22110</v>
          </cell>
          <cell r="R22">
            <v>253632</v>
          </cell>
          <cell r="S22">
            <v>161671</v>
          </cell>
          <cell r="T22">
            <v>3779</v>
          </cell>
          <cell r="U22">
            <v>42617</v>
          </cell>
          <cell r="V22">
            <v>0</v>
          </cell>
          <cell r="W22">
            <v>3688</v>
          </cell>
          <cell r="X22">
            <v>20225</v>
          </cell>
          <cell r="Y22">
            <v>20207</v>
          </cell>
          <cell r="Z22">
            <v>3828</v>
          </cell>
          <cell r="AA22">
            <v>22480</v>
          </cell>
          <cell r="AB22">
            <v>22000</v>
          </cell>
        </row>
        <row r="23">
          <cell r="B23" t="str">
            <v>WPS2L</v>
          </cell>
          <cell r="C23">
            <v>257480</v>
          </cell>
          <cell r="D23">
            <v>30000</v>
          </cell>
          <cell r="E23">
            <v>10250</v>
          </cell>
          <cell r="F23">
            <v>0</v>
          </cell>
          <cell r="G23">
            <v>3000</v>
          </cell>
          <cell r="H23">
            <v>9350</v>
          </cell>
          <cell r="I23">
            <v>0</v>
          </cell>
          <cell r="J23">
            <v>0</v>
          </cell>
          <cell r="K23">
            <v>0</v>
          </cell>
          <cell r="L23">
            <v>544</v>
          </cell>
          <cell r="M23">
            <v>1500</v>
          </cell>
          <cell r="N23">
            <v>28635</v>
          </cell>
          <cell r="O23">
            <v>15974</v>
          </cell>
          <cell r="P23">
            <v>16512</v>
          </cell>
          <cell r="Q23">
            <v>8460</v>
          </cell>
          <cell r="R23">
            <v>107222</v>
          </cell>
          <cell r="S23">
            <v>71331</v>
          </cell>
          <cell r="T23">
            <v>2552</v>
          </cell>
          <cell r="U23">
            <v>0</v>
          </cell>
          <cell r="V23">
            <v>0</v>
          </cell>
          <cell r="W23">
            <v>1505</v>
          </cell>
          <cell r="X23">
            <v>7721</v>
          </cell>
          <cell r="Y23">
            <v>5494</v>
          </cell>
          <cell r="Z23">
            <v>0</v>
          </cell>
          <cell r="AA23">
            <v>4162</v>
          </cell>
          <cell r="AB23">
            <v>4000</v>
          </cell>
        </row>
        <row r="24">
          <cell r="B24" t="str">
            <v>WPS3</v>
          </cell>
          <cell r="C24">
            <v>112200</v>
          </cell>
          <cell r="D24">
            <v>6000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8048</v>
          </cell>
          <cell r="O24">
            <v>5710</v>
          </cell>
          <cell r="P24">
            <v>7080</v>
          </cell>
          <cell r="Q24">
            <v>2340</v>
          </cell>
          <cell r="R24">
            <v>0</v>
          </cell>
          <cell r="S24">
            <v>0</v>
          </cell>
          <cell r="T24">
            <v>2367</v>
          </cell>
          <cell r="U24">
            <v>0</v>
          </cell>
          <cell r="V24">
            <v>0</v>
          </cell>
          <cell r="W24">
            <v>591</v>
          </cell>
          <cell r="X24">
            <v>2200</v>
          </cell>
          <cell r="Y24">
            <v>7998</v>
          </cell>
          <cell r="Z24">
            <v>0</v>
          </cell>
          <cell r="AA24">
            <v>0</v>
          </cell>
          <cell r="AB24">
            <v>0</v>
          </cell>
        </row>
        <row r="25">
          <cell r="B25" t="str">
            <v>WQN0</v>
          </cell>
          <cell r="C25">
            <v>207970</v>
          </cell>
          <cell r="D25">
            <v>18000</v>
          </cell>
          <cell r="E25">
            <v>3600</v>
          </cell>
          <cell r="F25">
            <v>0</v>
          </cell>
          <cell r="G25">
            <v>5000</v>
          </cell>
          <cell r="H25">
            <v>3480</v>
          </cell>
          <cell r="I25">
            <v>0</v>
          </cell>
          <cell r="J25">
            <v>0</v>
          </cell>
          <cell r="K25">
            <v>1167</v>
          </cell>
          <cell r="L25">
            <v>1566</v>
          </cell>
          <cell r="M25">
            <v>10560</v>
          </cell>
          <cell r="N25">
            <v>21181</v>
          </cell>
          <cell r="O25">
            <v>12333</v>
          </cell>
          <cell r="P25">
            <v>15294</v>
          </cell>
          <cell r="Q25">
            <v>1200</v>
          </cell>
          <cell r="R25">
            <v>10857</v>
          </cell>
          <cell r="S25">
            <v>0</v>
          </cell>
          <cell r="T25">
            <v>0</v>
          </cell>
          <cell r="U25">
            <v>10768</v>
          </cell>
          <cell r="V25">
            <v>0</v>
          </cell>
          <cell r="W25">
            <v>1174</v>
          </cell>
          <cell r="X25">
            <v>5830</v>
          </cell>
          <cell r="Y25">
            <v>4023</v>
          </cell>
          <cell r="Z25">
            <v>2520</v>
          </cell>
          <cell r="AA25">
            <v>0</v>
          </cell>
          <cell r="AB25">
            <v>0</v>
          </cell>
        </row>
        <row r="26">
          <cell r="B26" t="str">
            <v>WQS0</v>
          </cell>
          <cell r="C26">
            <v>226710</v>
          </cell>
          <cell r="D26">
            <v>21000</v>
          </cell>
          <cell r="E26">
            <v>3600</v>
          </cell>
          <cell r="F26">
            <v>0</v>
          </cell>
          <cell r="G26">
            <v>5000</v>
          </cell>
          <cell r="H26">
            <v>12900</v>
          </cell>
          <cell r="I26">
            <v>0</v>
          </cell>
          <cell r="J26">
            <v>0</v>
          </cell>
          <cell r="K26">
            <v>1274</v>
          </cell>
          <cell r="L26">
            <v>1827</v>
          </cell>
          <cell r="M26">
            <v>13120</v>
          </cell>
          <cell r="N26">
            <v>24180</v>
          </cell>
          <cell r="O26">
            <v>14117</v>
          </cell>
          <cell r="P26">
            <v>17502</v>
          </cell>
          <cell r="Q26">
            <v>0</v>
          </cell>
          <cell r="R26">
            <v>31875</v>
          </cell>
          <cell r="S26">
            <v>8634</v>
          </cell>
          <cell r="T26">
            <v>3171</v>
          </cell>
          <cell r="U26">
            <v>0</v>
          </cell>
          <cell r="V26">
            <v>0</v>
          </cell>
          <cell r="W26">
            <v>1284</v>
          </cell>
          <cell r="X26">
            <v>6658</v>
          </cell>
          <cell r="Y26">
            <v>6731</v>
          </cell>
          <cell r="Z26">
            <v>0</v>
          </cell>
          <cell r="AA26">
            <v>0</v>
          </cell>
          <cell r="AB26">
            <v>0</v>
          </cell>
        </row>
        <row r="27">
          <cell r="B27" t="str">
            <v>WQY0</v>
          </cell>
          <cell r="C27">
            <v>268650</v>
          </cell>
          <cell r="D27">
            <v>21000</v>
          </cell>
          <cell r="E27">
            <v>3600</v>
          </cell>
          <cell r="F27">
            <v>0</v>
          </cell>
          <cell r="G27">
            <v>11000</v>
          </cell>
          <cell r="H27">
            <v>3560</v>
          </cell>
          <cell r="I27">
            <v>0</v>
          </cell>
          <cell r="J27">
            <v>0</v>
          </cell>
          <cell r="K27">
            <v>1068</v>
          </cell>
          <cell r="L27">
            <v>2958</v>
          </cell>
          <cell r="M27">
            <v>14240</v>
          </cell>
          <cell r="N27">
            <v>26537</v>
          </cell>
          <cell r="O27">
            <v>16485</v>
          </cell>
          <cell r="P27">
            <v>20442</v>
          </cell>
          <cell r="Q27">
            <v>2220</v>
          </cell>
          <cell r="R27">
            <v>17755</v>
          </cell>
          <cell r="S27">
            <v>0</v>
          </cell>
          <cell r="T27">
            <v>1686</v>
          </cell>
          <cell r="U27">
            <v>0</v>
          </cell>
          <cell r="V27">
            <v>0</v>
          </cell>
          <cell r="W27">
            <v>1522</v>
          </cell>
          <cell r="X27">
            <v>7298</v>
          </cell>
          <cell r="Y27">
            <v>5966</v>
          </cell>
          <cell r="Z27">
            <v>4812</v>
          </cell>
          <cell r="AA27">
            <v>0</v>
          </cell>
          <cell r="AB27">
            <v>0</v>
          </cell>
        </row>
        <row r="28">
          <cell r="B28" t="str">
            <v>WR00</v>
          </cell>
          <cell r="C28">
            <v>138200</v>
          </cell>
          <cell r="D28">
            <v>6000</v>
          </cell>
          <cell r="E28">
            <v>0</v>
          </cell>
          <cell r="F28">
            <v>0</v>
          </cell>
          <cell r="G28">
            <v>8000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8109</v>
          </cell>
          <cell r="O28">
            <v>7114</v>
          </cell>
          <cell r="P28">
            <v>8820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762</v>
          </cell>
          <cell r="X28">
            <v>2200</v>
          </cell>
          <cell r="Y28">
            <v>8084</v>
          </cell>
          <cell r="Z28">
            <v>0</v>
          </cell>
          <cell r="AA28">
            <v>0</v>
          </cell>
          <cell r="AB28">
            <v>0</v>
          </cell>
        </row>
        <row r="29">
          <cell r="B29" t="str">
            <v>WRC0</v>
          </cell>
          <cell r="C29">
            <v>78200</v>
          </cell>
          <cell r="D29">
            <v>6000</v>
          </cell>
          <cell r="E29">
            <v>0</v>
          </cell>
          <cell r="F29">
            <v>900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7146</v>
          </cell>
          <cell r="O29">
            <v>3973</v>
          </cell>
          <cell r="P29">
            <v>4926</v>
          </cell>
          <cell r="Q29">
            <v>0</v>
          </cell>
          <cell r="R29">
            <v>0</v>
          </cell>
          <cell r="S29">
            <v>0</v>
          </cell>
          <cell r="T29">
            <v>1418</v>
          </cell>
          <cell r="U29">
            <v>0</v>
          </cell>
          <cell r="V29">
            <v>0</v>
          </cell>
          <cell r="W29">
            <v>426</v>
          </cell>
          <cell r="X29">
            <v>1970</v>
          </cell>
          <cell r="Y29">
            <v>1273</v>
          </cell>
          <cell r="Z29">
            <v>0</v>
          </cell>
          <cell r="AA29">
            <v>0</v>
          </cell>
          <cell r="AB29">
            <v>0</v>
          </cell>
        </row>
        <row r="30">
          <cell r="B30" t="str">
            <v>WRS0</v>
          </cell>
          <cell r="C30">
            <v>164250</v>
          </cell>
          <cell r="D30">
            <v>12000</v>
          </cell>
          <cell r="E30">
            <v>0</v>
          </cell>
          <cell r="F30">
            <v>0</v>
          </cell>
          <cell r="G30">
            <v>5000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14727</v>
          </cell>
          <cell r="O30">
            <v>8748</v>
          </cell>
          <cell r="P30">
            <v>10848</v>
          </cell>
          <cell r="Q30">
            <v>1860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907</v>
          </cell>
          <cell r="X30">
            <v>4054</v>
          </cell>
          <cell r="Y30">
            <v>3552</v>
          </cell>
          <cell r="Z30">
            <v>0</v>
          </cell>
          <cell r="AA30">
            <v>0</v>
          </cell>
          <cell r="AB30">
            <v>0</v>
          </cell>
        </row>
        <row r="31">
          <cell r="B31" t="str">
            <v>WRT0</v>
          </cell>
          <cell r="C31">
            <v>167770</v>
          </cell>
          <cell r="D31">
            <v>12000</v>
          </cell>
          <cell r="E31">
            <v>1200</v>
          </cell>
          <cell r="F31">
            <v>0</v>
          </cell>
          <cell r="G31">
            <v>0</v>
          </cell>
          <cell r="H31">
            <v>1200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15524</v>
          </cell>
          <cell r="O31">
            <v>9808</v>
          </cell>
          <cell r="P31">
            <v>12162</v>
          </cell>
          <cell r="Q31">
            <v>1140</v>
          </cell>
          <cell r="R31">
            <v>1185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905</v>
          </cell>
          <cell r="X31">
            <v>4262</v>
          </cell>
          <cell r="Y31">
            <v>7359</v>
          </cell>
          <cell r="Z31">
            <v>5928</v>
          </cell>
          <cell r="AA31">
            <v>0</v>
          </cell>
          <cell r="AB31">
            <v>0</v>
          </cell>
        </row>
        <row r="32">
          <cell r="B32" t="str">
            <v>WS00</v>
          </cell>
          <cell r="C32">
            <v>400500</v>
          </cell>
          <cell r="D32">
            <v>21000</v>
          </cell>
          <cell r="E32">
            <v>0</v>
          </cell>
          <cell r="F32">
            <v>0</v>
          </cell>
          <cell r="G32">
            <v>25000</v>
          </cell>
          <cell r="H32">
            <v>13000</v>
          </cell>
          <cell r="I32">
            <v>0</v>
          </cell>
          <cell r="J32">
            <v>0</v>
          </cell>
          <cell r="K32">
            <v>27241</v>
          </cell>
          <cell r="L32">
            <v>0</v>
          </cell>
          <cell r="M32">
            <v>0</v>
          </cell>
          <cell r="N32">
            <v>26340</v>
          </cell>
          <cell r="O32">
            <v>20977</v>
          </cell>
          <cell r="P32">
            <v>26010</v>
          </cell>
          <cell r="Q32">
            <v>2280</v>
          </cell>
          <cell r="R32">
            <v>0</v>
          </cell>
          <cell r="S32">
            <v>0</v>
          </cell>
          <cell r="T32">
            <v>0</v>
          </cell>
          <cell r="U32">
            <v>17250</v>
          </cell>
          <cell r="V32">
            <v>0</v>
          </cell>
          <cell r="W32">
            <v>2234</v>
          </cell>
          <cell r="X32">
            <v>7206</v>
          </cell>
          <cell r="Y32">
            <v>10210</v>
          </cell>
          <cell r="Z32">
            <v>11226</v>
          </cell>
          <cell r="AA32">
            <v>4310</v>
          </cell>
          <cell r="AB32">
            <v>0</v>
          </cell>
        </row>
        <row r="33">
          <cell r="B33" t="str">
            <v>WSY0</v>
          </cell>
          <cell r="C33">
            <v>202900</v>
          </cell>
          <cell r="D33">
            <v>12000</v>
          </cell>
          <cell r="E33">
            <v>0</v>
          </cell>
          <cell r="F33">
            <v>0</v>
          </cell>
          <cell r="G33">
            <v>8000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14571</v>
          </cell>
          <cell r="O33">
            <v>10297</v>
          </cell>
          <cell r="P33">
            <v>12768</v>
          </cell>
          <cell r="Q33">
            <v>960</v>
          </cell>
          <cell r="R33">
            <v>0</v>
          </cell>
          <cell r="S33">
            <v>0</v>
          </cell>
          <cell r="T33">
            <v>1413</v>
          </cell>
          <cell r="U33">
            <v>13290</v>
          </cell>
          <cell r="V33">
            <v>0</v>
          </cell>
          <cell r="W33">
            <v>1116</v>
          </cell>
          <cell r="X33">
            <v>3998</v>
          </cell>
          <cell r="Y33">
            <v>4491</v>
          </cell>
          <cell r="Z33">
            <v>2088</v>
          </cell>
          <cell r="AA33">
            <v>2190</v>
          </cell>
          <cell r="AB33">
            <v>0</v>
          </cell>
        </row>
        <row r="34">
          <cell r="B34" t="str">
            <v>WSY2L</v>
          </cell>
          <cell r="C34">
            <v>218008</v>
          </cell>
          <cell r="D34">
            <v>24200</v>
          </cell>
          <cell r="E34">
            <v>6325</v>
          </cell>
          <cell r="F34">
            <v>0</v>
          </cell>
          <cell r="G34">
            <v>3000</v>
          </cell>
          <cell r="H34">
            <v>8960</v>
          </cell>
          <cell r="I34">
            <v>0</v>
          </cell>
          <cell r="J34">
            <v>0</v>
          </cell>
          <cell r="K34">
            <v>0</v>
          </cell>
          <cell r="L34">
            <v>1142</v>
          </cell>
          <cell r="M34">
            <v>3720</v>
          </cell>
          <cell r="N34">
            <v>26993</v>
          </cell>
          <cell r="O34">
            <v>15573</v>
          </cell>
          <cell r="P34">
            <v>17618</v>
          </cell>
          <cell r="Q34">
            <v>4460</v>
          </cell>
          <cell r="R34">
            <v>69082</v>
          </cell>
          <cell r="S34">
            <v>1723</v>
          </cell>
          <cell r="T34">
            <v>4424</v>
          </cell>
          <cell r="U34">
            <v>17634</v>
          </cell>
          <cell r="V34">
            <v>0</v>
          </cell>
          <cell r="W34">
            <v>1258</v>
          </cell>
          <cell r="X34">
            <v>7399</v>
          </cell>
          <cell r="Y34">
            <v>8454</v>
          </cell>
          <cell r="Z34">
            <v>0</v>
          </cell>
          <cell r="AA34">
            <v>2204</v>
          </cell>
          <cell r="AB34">
            <v>2800</v>
          </cell>
        </row>
        <row r="35">
          <cell r="B35" t="str">
            <v>WSY3</v>
          </cell>
          <cell r="C35">
            <v>200400</v>
          </cell>
          <cell r="D35">
            <v>15000</v>
          </cell>
          <cell r="E35">
            <v>0</v>
          </cell>
          <cell r="F35">
            <v>6000</v>
          </cell>
          <cell r="G35">
            <v>0</v>
          </cell>
          <cell r="H35">
            <v>1293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18721</v>
          </cell>
          <cell r="O35">
            <v>11081</v>
          </cell>
          <cell r="P35">
            <v>13740</v>
          </cell>
          <cell r="Q35">
            <v>2340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1109</v>
          </cell>
          <cell r="X35">
            <v>5154</v>
          </cell>
          <cell r="Y35">
            <v>4810</v>
          </cell>
          <cell r="Z35">
            <v>3324</v>
          </cell>
          <cell r="AA35">
            <v>0</v>
          </cell>
          <cell r="AB35">
            <v>0</v>
          </cell>
        </row>
        <row r="36">
          <cell r="B36" t="str">
            <v>WSYA</v>
          </cell>
          <cell r="C36">
            <v>273200</v>
          </cell>
          <cell r="D36">
            <v>27000</v>
          </cell>
          <cell r="E36">
            <v>2400</v>
          </cell>
          <cell r="F36">
            <v>0</v>
          </cell>
          <cell r="G36">
            <v>8000</v>
          </cell>
          <cell r="H36">
            <v>11350</v>
          </cell>
          <cell r="I36">
            <v>0</v>
          </cell>
          <cell r="J36">
            <v>1200</v>
          </cell>
          <cell r="K36">
            <v>423</v>
          </cell>
          <cell r="L36">
            <v>5415</v>
          </cell>
          <cell r="M36">
            <v>16173</v>
          </cell>
          <cell r="N36">
            <v>25979</v>
          </cell>
          <cell r="O36">
            <v>17054</v>
          </cell>
          <cell r="P36">
            <v>10728</v>
          </cell>
          <cell r="Q36">
            <v>13250</v>
          </cell>
          <cell r="R36">
            <v>56673</v>
          </cell>
          <cell r="S36">
            <v>4896</v>
          </cell>
          <cell r="T36">
            <v>372</v>
          </cell>
          <cell r="U36">
            <v>458</v>
          </cell>
          <cell r="V36">
            <v>0</v>
          </cell>
          <cell r="W36">
            <v>1552</v>
          </cell>
          <cell r="X36">
            <v>7119</v>
          </cell>
          <cell r="Y36">
            <v>7951</v>
          </cell>
          <cell r="Z36">
            <v>4008</v>
          </cell>
          <cell r="AA36">
            <v>12352</v>
          </cell>
          <cell r="AB36">
            <v>12000</v>
          </cell>
        </row>
        <row r="37">
          <cell r="B37" t="str">
            <v>WSYB</v>
          </cell>
          <cell r="C37">
            <v>277828</v>
          </cell>
          <cell r="D37">
            <v>28200</v>
          </cell>
          <cell r="E37">
            <v>8400</v>
          </cell>
          <cell r="F37">
            <v>0</v>
          </cell>
          <cell r="G37">
            <v>3000</v>
          </cell>
          <cell r="H37">
            <v>13260</v>
          </cell>
          <cell r="I37">
            <v>0</v>
          </cell>
          <cell r="J37">
            <v>300</v>
          </cell>
          <cell r="K37">
            <v>0</v>
          </cell>
          <cell r="L37">
            <v>5916</v>
          </cell>
          <cell r="M37">
            <v>21280</v>
          </cell>
          <cell r="N37">
            <v>32037</v>
          </cell>
          <cell r="O37">
            <v>20333</v>
          </cell>
          <cell r="P37">
            <v>20268</v>
          </cell>
          <cell r="Q37">
            <v>7647</v>
          </cell>
          <cell r="R37">
            <v>49367</v>
          </cell>
          <cell r="S37">
            <v>4661</v>
          </cell>
          <cell r="T37">
            <v>639</v>
          </cell>
          <cell r="U37">
            <v>0</v>
          </cell>
          <cell r="V37">
            <v>0</v>
          </cell>
          <cell r="W37">
            <v>1587</v>
          </cell>
          <cell r="X37">
            <v>8794</v>
          </cell>
          <cell r="Y37">
            <v>8088</v>
          </cell>
          <cell r="Z37">
            <v>0</v>
          </cell>
          <cell r="AA37">
            <v>4018</v>
          </cell>
          <cell r="AB37">
            <v>4800</v>
          </cell>
        </row>
        <row r="38">
          <cell r="B38" t="str">
            <v>WSYC</v>
          </cell>
          <cell r="C38">
            <v>211018</v>
          </cell>
          <cell r="D38">
            <v>22200</v>
          </cell>
          <cell r="E38">
            <v>3600</v>
          </cell>
          <cell r="F38">
            <v>1500</v>
          </cell>
          <cell r="G38">
            <v>3000</v>
          </cell>
          <cell r="H38">
            <v>13950</v>
          </cell>
          <cell r="I38">
            <v>0</v>
          </cell>
          <cell r="J38">
            <v>300</v>
          </cell>
          <cell r="K38">
            <v>0</v>
          </cell>
          <cell r="L38">
            <v>6014</v>
          </cell>
          <cell r="M38">
            <v>16750</v>
          </cell>
          <cell r="N38">
            <v>21706</v>
          </cell>
          <cell r="O38">
            <v>14847</v>
          </cell>
          <cell r="P38">
            <v>10152</v>
          </cell>
          <cell r="Q38">
            <v>11080</v>
          </cell>
          <cell r="R38">
            <v>59616</v>
          </cell>
          <cell r="S38">
            <v>10781</v>
          </cell>
          <cell r="T38">
            <v>3205</v>
          </cell>
          <cell r="U38">
            <v>2747</v>
          </cell>
          <cell r="V38">
            <v>0</v>
          </cell>
          <cell r="W38">
            <v>1206</v>
          </cell>
          <cell r="X38">
            <v>5938</v>
          </cell>
          <cell r="Y38">
            <v>7462</v>
          </cell>
          <cell r="Z38">
            <v>0</v>
          </cell>
          <cell r="AA38">
            <v>7281</v>
          </cell>
          <cell r="AB38">
            <v>8800</v>
          </cell>
        </row>
        <row r="39">
          <cell r="B39" t="str">
            <v>WSYD</v>
          </cell>
          <cell r="C39">
            <v>331238</v>
          </cell>
          <cell r="D39">
            <v>34200</v>
          </cell>
          <cell r="E39">
            <v>8400</v>
          </cell>
          <cell r="F39">
            <v>0</v>
          </cell>
          <cell r="G39">
            <v>9000</v>
          </cell>
          <cell r="H39">
            <v>20410</v>
          </cell>
          <cell r="I39">
            <v>0</v>
          </cell>
          <cell r="J39">
            <v>600</v>
          </cell>
          <cell r="K39">
            <v>0</v>
          </cell>
          <cell r="L39">
            <v>9070</v>
          </cell>
          <cell r="M39">
            <v>28930</v>
          </cell>
          <cell r="N39">
            <v>37019</v>
          </cell>
          <cell r="O39">
            <v>23765</v>
          </cell>
          <cell r="P39">
            <v>21228</v>
          </cell>
          <cell r="Q39">
            <v>14660</v>
          </cell>
          <cell r="R39">
            <v>88805</v>
          </cell>
          <cell r="S39">
            <v>12019</v>
          </cell>
          <cell r="T39">
            <v>458</v>
          </cell>
          <cell r="U39">
            <v>25447</v>
          </cell>
          <cell r="V39">
            <v>0</v>
          </cell>
          <cell r="W39">
            <v>1915</v>
          </cell>
          <cell r="X39">
            <v>10154</v>
          </cell>
          <cell r="Y39">
            <v>9112</v>
          </cell>
          <cell r="Z39">
            <v>3468</v>
          </cell>
          <cell r="AA39">
            <v>7600</v>
          </cell>
          <cell r="AB39">
            <v>8800</v>
          </cell>
        </row>
        <row r="40">
          <cell r="B40" t="str">
            <v>WSYE</v>
          </cell>
          <cell r="C40">
            <v>251530</v>
          </cell>
          <cell r="D40">
            <v>27000</v>
          </cell>
          <cell r="E40">
            <v>5000</v>
          </cell>
          <cell r="F40">
            <v>0</v>
          </cell>
          <cell r="G40">
            <v>0</v>
          </cell>
          <cell r="H40">
            <v>12510</v>
          </cell>
          <cell r="I40">
            <v>0</v>
          </cell>
          <cell r="J40">
            <v>600</v>
          </cell>
          <cell r="K40">
            <v>573</v>
          </cell>
          <cell r="L40">
            <v>7122</v>
          </cell>
          <cell r="M40">
            <v>22710</v>
          </cell>
          <cell r="N40">
            <v>28647</v>
          </cell>
          <cell r="O40">
            <v>17706</v>
          </cell>
          <cell r="P40">
            <v>15354</v>
          </cell>
          <cell r="Q40">
            <v>10780</v>
          </cell>
          <cell r="R40">
            <v>71019</v>
          </cell>
          <cell r="S40">
            <v>7535</v>
          </cell>
          <cell r="T40">
            <v>2088</v>
          </cell>
          <cell r="U40">
            <v>20145</v>
          </cell>
          <cell r="V40">
            <v>0</v>
          </cell>
          <cell r="W40">
            <v>1416</v>
          </cell>
          <cell r="X40">
            <v>7870</v>
          </cell>
          <cell r="Y40">
            <v>8957</v>
          </cell>
          <cell r="Z40">
            <v>3036</v>
          </cell>
          <cell r="AA40">
            <v>6956</v>
          </cell>
          <cell r="AB40">
            <v>8000</v>
          </cell>
        </row>
        <row r="41">
          <cell r="B41" t="str">
            <v>WT00</v>
          </cell>
          <cell r="C41">
            <v>311600</v>
          </cell>
          <cell r="D41">
            <v>21000</v>
          </cell>
          <cell r="E41">
            <v>0</v>
          </cell>
          <cell r="F41">
            <v>1000</v>
          </cell>
          <cell r="G41">
            <v>8000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25479</v>
          </cell>
          <cell r="O41">
            <v>15989</v>
          </cell>
          <cell r="P41">
            <v>19824</v>
          </cell>
          <cell r="Q41">
            <v>5640</v>
          </cell>
          <cell r="R41">
            <v>0</v>
          </cell>
          <cell r="S41">
            <v>0</v>
          </cell>
          <cell r="T41">
            <v>2290</v>
          </cell>
          <cell r="U41">
            <v>9485</v>
          </cell>
          <cell r="V41">
            <v>0</v>
          </cell>
          <cell r="W41">
            <v>1710</v>
          </cell>
          <cell r="X41">
            <v>6996</v>
          </cell>
          <cell r="Y41">
            <v>6267</v>
          </cell>
          <cell r="Z41">
            <v>4368</v>
          </cell>
          <cell r="AA41">
            <v>0</v>
          </cell>
          <cell r="AB41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2DCBF-9DBA-4833-A67E-C546FD037AFB}">
  <dimension ref="A1:CE94"/>
  <sheetViews>
    <sheetView tabSelected="1" workbookViewId="0">
      <selection activeCell="CE42" sqref="CE42"/>
    </sheetView>
  </sheetViews>
  <sheetFormatPr defaultRowHeight="16.5" x14ac:dyDescent="0.25"/>
  <cols>
    <col min="3" max="3" width="13.375" customWidth="1"/>
    <col min="6" max="20" width="9" customWidth="1"/>
    <col min="61" max="61" width="13.25" bestFit="1" customWidth="1"/>
  </cols>
  <sheetData>
    <row r="1" spans="1:83" ht="47.25" x14ac:dyDescent="0.25">
      <c r="A1" s="15" t="s">
        <v>0</v>
      </c>
      <c r="B1" s="16" t="s">
        <v>1</v>
      </c>
      <c r="C1" s="17" t="s">
        <v>2</v>
      </c>
      <c r="D1" s="17" t="s">
        <v>3</v>
      </c>
      <c r="E1" s="17" t="s">
        <v>4</v>
      </c>
      <c r="F1" s="18" t="s">
        <v>5</v>
      </c>
      <c r="G1" s="13" t="s">
        <v>6</v>
      </c>
      <c r="H1" s="19" t="s">
        <v>7</v>
      </c>
      <c r="I1" s="18" t="s">
        <v>8</v>
      </c>
      <c r="J1" s="13" t="s">
        <v>9</v>
      </c>
      <c r="K1" s="19" t="s">
        <v>10</v>
      </c>
      <c r="L1" s="18" t="s">
        <v>11</v>
      </c>
      <c r="M1" s="13" t="s">
        <v>12</v>
      </c>
      <c r="N1" s="19" t="s">
        <v>13</v>
      </c>
      <c r="O1" s="18" t="s">
        <v>14</v>
      </c>
      <c r="P1" s="13" t="s">
        <v>15</v>
      </c>
      <c r="Q1" s="19" t="s">
        <v>16</v>
      </c>
      <c r="R1" s="18" t="s">
        <v>17</v>
      </c>
      <c r="S1" s="13" t="s">
        <v>18</v>
      </c>
      <c r="T1" s="19" t="s">
        <v>19</v>
      </c>
      <c r="U1" s="18" t="s">
        <v>20</v>
      </c>
      <c r="V1" s="13" t="s">
        <v>21</v>
      </c>
      <c r="W1" s="19" t="s">
        <v>22</v>
      </c>
      <c r="X1" s="18" t="s">
        <v>23</v>
      </c>
      <c r="Y1" s="13" t="s">
        <v>24</v>
      </c>
      <c r="Z1" s="19" t="s">
        <v>25</v>
      </c>
      <c r="AA1" s="18" t="s">
        <v>26</v>
      </c>
      <c r="AB1" s="13" t="s">
        <v>27</v>
      </c>
      <c r="AC1" s="20" t="s">
        <v>28</v>
      </c>
      <c r="AD1" s="18" t="s">
        <v>29</v>
      </c>
      <c r="AE1" s="13" t="s">
        <v>30</v>
      </c>
      <c r="AF1" s="21" t="s">
        <v>31</v>
      </c>
      <c r="AG1" s="18" t="s">
        <v>32</v>
      </c>
      <c r="AH1" s="13" t="s">
        <v>33</v>
      </c>
      <c r="AI1" s="19" t="s">
        <v>34</v>
      </c>
      <c r="AJ1" s="18" t="s">
        <v>35</v>
      </c>
      <c r="AK1" s="13" t="s">
        <v>36</v>
      </c>
      <c r="AL1" s="19" t="s">
        <v>37</v>
      </c>
      <c r="AM1" s="18" t="s">
        <v>38</v>
      </c>
      <c r="AN1" s="13" t="s">
        <v>39</v>
      </c>
      <c r="AO1" s="19" t="s">
        <v>40</v>
      </c>
      <c r="AP1" s="18" t="s">
        <v>41</v>
      </c>
      <c r="AQ1" s="13" t="s">
        <v>42</v>
      </c>
      <c r="AR1" s="19" t="s">
        <v>43</v>
      </c>
      <c r="AS1" s="18" t="s">
        <v>44</v>
      </c>
      <c r="AT1" s="13" t="s">
        <v>45</v>
      </c>
      <c r="AU1" s="19" t="s">
        <v>46</v>
      </c>
      <c r="AV1" s="18" t="s">
        <v>47</v>
      </c>
      <c r="AW1" s="13" t="s">
        <v>48</v>
      </c>
      <c r="AX1" s="19" t="s">
        <v>49</v>
      </c>
      <c r="AY1" s="18" t="s">
        <v>50</v>
      </c>
      <c r="AZ1" s="13" t="s">
        <v>51</v>
      </c>
      <c r="BA1" s="19" t="s">
        <v>52</v>
      </c>
      <c r="BB1" s="18" t="s">
        <v>53</v>
      </c>
      <c r="BC1" s="13" t="s">
        <v>54</v>
      </c>
      <c r="BD1" s="19" t="s">
        <v>55</v>
      </c>
      <c r="BE1" s="18" t="s">
        <v>56</v>
      </c>
      <c r="BF1" s="13" t="s">
        <v>57</v>
      </c>
      <c r="BG1" s="19" t="s">
        <v>58</v>
      </c>
      <c r="BH1" s="18" t="s">
        <v>59</v>
      </c>
      <c r="BI1" s="13" t="s">
        <v>60</v>
      </c>
      <c r="BJ1" s="19" t="s">
        <v>61</v>
      </c>
      <c r="BK1" s="18" t="s">
        <v>62</v>
      </c>
      <c r="BL1" s="13" t="s">
        <v>63</v>
      </c>
      <c r="BM1" s="19" t="s">
        <v>64</v>
      </c>
      <c r="BN1" s="18" t="s">
        <v>65</v>
      </c>
      <c r="BO1" s="13" t="s">
        <v>66</v>
      </c>
      <c r="BP1" s="19" t="s">
        <v>67</v>
      </c>
      <c r="BQ1" s="18" t="s">
        <v>68</v>
      </c>
      <c r="BR1" s="13" t="s">
        <v>69</v>
      </c>
      <c r="BS1" s="19" t="s">
        <v>70</v>
      </c>
      <c r="BT1" s="18" t="s">
        <v>71</v>
      </c>
      <c r="BU1" s="13" t="s">
        <v>72</v>
      </c>
      <c r="BV1" s="19" t="s">
        <v>73</v>
      </c>
      <c r="BW1" s="18" t="s">
        <v>74</v>
      </c>
      <c r="BX1" s="13" t="s">
        <v>75</v>
      </c>
      <c r="BY1" s="19" t="s">
        <v>76</v>
      </c>
      <c r="BZ1" s="18" t="s">
        <v>77</v>
      </c>
      <c r="CA1" s="13" t="s">
        <v>78</v>
      </c>
      <c r="CB1" s="19" t="s">
        <v>79</v>
      </c>
      <c r="CC1" s="18" t="s">
        <v>80</v>
      </c>
      <c r="CD1" s="13" t="s">
        <v>81</v>
      </c>
      <c r="CE1" s="19" t="s">
        <v>82</v>
      </c>
    </row>
    <row r="2" spans="1:83" x14ac:dyDescent="0.25">
      <c r="A2" s="14" t="s">
        <v>83</v>
      </c>
      <c r="B2" s="14" t="s">
        <v>84</v>
      </c>
      <c r="C2" s="14" t="s">
        <v>85</v>
      </c>
      <c r="D2" s="14">
        <v>2</v>
      </c>
      <c r="E2" s="14">
        <v>2</v>
      </c>
      <c r="F2" s="14" t="s">
        <v>86</v>
      </c>
      <c r="G2" s="25" t="s">
        <v>87</v>
      </c>
      <c r="H2" s="14">
        <f>VLOOKUP($B2,[2]工作表2!$B$2:$AB$41,2,0)</f>
        <v>219100</v>
      </c>
      <c r="I2" s="14" t="s">
        <v>88</v>
      </c>
      <c r="J2" s="25" t="s">
        <v>87</v>
      </c>
      <c r="K2" s="14">
        <f>VLOOKUP($B2,[2]工作表2!$B$2:$AB$41,3,0)</f>
        <v>6000</v>
      </c>
      <c r="L2" s="14" t="s">
        <v>86</v>
      </c>
      <c r="M2" s="25" t="s">
        <v>87</v>
      </c>
      <c r="N2" s="14">
        <f>VLOOKUP($B2,[2]工作表2!$B$2:$AB$41,4,0)</f>
        <v>0</v>
      </c>
      <c r="O2" s="14" t="s">
        <v>86</v>
      </c>
      <c r="P2" s="25" t="s">
        <v>87</v>
      </c>
      <c r="Q2" s="14">
        <f>VLOOKUP($B2,[2]工作表2!$B$2:$AB$41,5,0)</f>
        <v>0</v>
      </c>
      <c r="R2" s="14" t="s">
        <v>86</v>
      </c>
      <c r="S2" s="25" t="s">
        <v>87</v>
      </c>
      <c r="T2" s="14">
        <f>VLOOKUP($B2,[2]工作表2!$B$2:$AB$41,6,0)</f>
        <v>20000</v>
      </c>
      <c r="U2" s="26" t="s">
        <v>86</v>
      </c>
      <c r="V2" s="31">
        <v>2171</v>
      </c>
      <c r="W2" s="14">
        <f>VLOOKUP($B2,[2]工作表2!$B$2:$AB$41,7,0)</f>
        <v>0</v>
      </c>
      <c r="X2" s="14" t="s">
        <v>89</v>
      </c>
      <c r="Y2" s="1">
        <v>22829</v>
      </c>
      <c r="Z2" s="14">
        <f>VLOOKUP($B2,[2]工作表2!$B$2:$AB$41,8,0)</f>
        <v>0</v>
      </c>
      <c r="AA2" s="26" t="s">
        <v>89</v>
      </c>
      <c r="AB2" s="2" t="s">
        <v>86</v>
      </c>
      <c r="AC2" s="14">
        <f>VLOOKUP($B2,[2]工作表2!$B$2:$AB$41,9,0)</f>
        <v>0</v>
      </c>
      <c r="AD2" s="14">
        <v>22829</v>
      </c>
      <c r="AE2" s="25" t="s">
        <v>87</v>
      </c>
      <c r="AF2" s="14">
        <f>VLOOKUP($B2,[2]工作表2!$B$2:$AB$41,10,0)</f>
        <v>32675</v>
      </c>
      <c r="AG2" s="14" t="s">
        <v>90</v>
      </c>
      <c r="AH2" s="25"/>
      <c r="AI2" s="14">
        <f>VLOOKUP($B2,[2]工作表2!$B$2:$AB$41,11,0)</f>
        <v>0</v>
      </c>
      <c r="AJ2" s="14" t="s">
        <v>90</v>
      </c>
      <c r="AK2" s="25"/>
      <c r="AL2" s="14">
        <f>VLOOKUP($B2,[2]工作表2!$B$2:$AB$41,12,0)</f>
        <v>0</v>
      </c>
      <c r="AM2" s="22" t="s">
        <v>91</v>
      </c>
      <c r="AN2" s="23" t="s">
        <v>92</v>
      </c>
      <c r="AO2" s="14">
        <f>VLOOKUP($B2,[2]工作表2!$B$2:$AB$41,13,0)</f>
        <v>8126</v>
      </c>
      <c r="AP2" s="22" t="s">
        <v>93</v>
      </c>
      <c r="AQ2" s="23" t="s">
        <v>92</v>
      </c>
      <c r="AR2" s="14">
        <f>VLOOKUP($B2,[2]工作表2!$B$2:$AB$41,14,0)</f>
        <v>11759</v>
      </c>
      <c r="AS2" s="22" t="s">
        <v>94</v>
      </c>
      <c r="AT2" s="23" t="s">
        <v>95</v>
      </c>
      <c r="AU2" s="14">
        <f>VLOOKUP($B2,[2]工作表2!$B$2:$AB$41,15,0)</f>
        <v>13812</v>
      </c>
      <c r="AV2" s="14">
        <v>2171</v>
      </c>
      <c r="AW2" s="24">
        <v>22825</v>
      </c>
      <c r="AX2" s="14">
        <f>VLOOKUP($B2,[2]工作表2!$B$2:$AB$41,16,0)</f>
        <v>0</v>
      </c>
      <c r="AY2" s="22" t="s">
        <v>96</v>
      </c>
      <c r="AZ2" s="23" t="s">
        <v>89</v>
      </c>
      <c r="BA2" s="14">
        <f>VLOOKUP($B2,[2]工作表2!$B$2:$AB$41,17,0)</f>
        <v>0</v>
      </c>
      <c r="BB2" s="22" t="s">
        <v>97</v>
      </c>
      <c r="BC2" s="23" t="s">
        <v>89</v>
      </c>
      <c r="BD2" s="14">
        <f>VLOOKUP($B2,[1]工作表3!$C$4:$AC$43,18,0)</f>
        <v>0</v>
      </c>
      <c r="BE2" s="22">
        <v>2171</v>
      </c>
      <c r="BF2" s="23" t="s">
        <v>86</v>
      </c>
      <c r="BG2" s="14">
        <f>VLOOKUP($B2,[1]工作表3!$C$4:$AC$43,19,0)</f>
        <v>10720</v>
      </c>
      <c r="BH2" s="22">
        <v>21785</v>
      </c>
      <c r="BI2" s="4">
        <v>2171</v>
      </c>
      <c r="BJ2" s="14">
        <f>VLOOKUP($B2,[1]工作表3!$C$4:$AC$43,20,0)</f>
        <v>0</v>
      </c>
      <c r="BK2" s="22">
        <v>21785</v>
      </c>
      <c r="BL2" s="4">
        <v>2171</v>
      </c>
      <c r="BM2" s="14">
        <f>VLOOKUP($B2,[1]工作表3!$C$4:$AC$43,21,0)</f>
        <v>0</v>
      </c>
      <c r="BN2" s="22">
        <v>2171</v>
      </c>
      <c r="BO2" s="24">
        <v>22825</v>
      </c>
      <c r="BP2" s="14">
        <f>VLOOKUP($B2,[1]工作表3!$C$4:$AC$43,22,0)</f>
        <v>1226</v>
      </c>
      <c r="BQ2" s="14">
        <v>2171</v>
      </c>
      <c r="BR2" s="23" t="s">
        <v>98</v>
      </c>
      <c r="BS2" s="14">
        <f>VLOOKUP($B2,[1]工作表3!$C$4:$AC$43,23,0)</f>
        <v>2200</v>
      </c>
      <c r="BT2" s="14">
        <v>2171</v>
      </c>
      <c r="BU2" s="23" t="s">
        <v>98</v>
      </c>
      <c r="BV2" s="14">
        <f>VLOOKUP($B2,[1]工作表3!$C$4:$AC$43,24,0)</f>
        <v>3769</v>
      </c>
      <c r="BW2" s="27">
        <v>2171</v>
      </c>
      <c r="BX2" s="23" t="s">
        <v>99</v>
      </c>
      <c r="BY2" s="14">
        <f>VLOOKUP($B2,[1]工作表3!$C$4:$AC$43,25,0)</f>
        <v>13812</v>
      </c>
      <c r="BZ2" s="14">
        <v>2171</v>
      </c>
      <c r="CA2" s="23" t="s">
        <v>99</v>
      </c>
      <c r="CB2" s="14">
        <f>VLOOKUP($B2,[1]工作表3!$C$4:$AC$43,26,0)</f>
        <v>12173</v>
      </c>
      <c r="CC2" s="22" t="s">
        <v>90</v>
      </c>
      <c r="CD2" s="23"/>
      <c r="CE2" s="14">
        <f>VLOOKUP($B2,[1]工作表3!$C$4:$AC$43,27,0)</f>
        <v>0</v>
      </c>
    </row>
    <row r="3" spans="1:83" x14ac:dyDescent="0.25">
      <c r="A3" s="14" t="s">
        <v>83</v>
      </c>
      <c r="B3" s="14" t="s">
        <v>100</v>
      </c>
      <c r="C3" s="14" t="s">
        <v>101</v>
      </c>
      <c r="D3" s="14">
        <v>8</v>
      </c>
      <c r="E3" s="14">
        <v>8</v>
      </c>
      <c r="F3" s="14" t="s">
        <v>86</v>
      </c>
      <c r="G3" s="25" t="s">
        <v>87</v>
      </c>
      <c r="H3" s="14">
        <f>VLOOKUP($B3,[2]工作表2!$B$2:$AB$41,2,0)</f>
        <v>653700</v>
      </c>
      <c r="I3" s="14" t="s">
        <v>88</v>
      </c>
      <c r="J3" s="25" t="s">
        <v>87</v>
      </c>
      <c r="K3" s="14">
        <f>VLOOKUP($B3,[2]工作表2!$B$2:$AB$41,3,0)</f>
        <v>24000</v>
      </c>
      <c r="L3" s="14" t="s">
        <v>86</v>
      </c>
      <c r="M3" s="25" t="s">
        <v>87</v>
      </c>
      <c r="N3" s="14">
        <f>VLOOKUP($B3,[2]工作表2!$B$2:$AB$41,4,0)</f>
        <v>0</v>
      </c>
      <c r="O3" s="14" t="s">
        <v>86</v>
      </c>
      <c r="P3" s="25" t="s">
        <v>87</v>
      </c>
      <c r="Q3" s="14">
        <f>VLOOKUP($B3,[2]工作表2!$B$2:$AB$41,5,0)</f>
        <v>0</v>
      </c>
      <c r="R3" s="14" t="s">
        <v>86</v>
      </c>
      <c r="S3" s="25" t="s">
        <v>87</v>
      </c>
      <c r="T3" s="14">
        <f>VLOOKUP($B3,[2]工作表2!$B$2:$AB$41,6,0)</f>
        <v>10000</v>
      </c>
      <c r="U3" s="26" t="s">
        <v>86</v>
      </c>
      <c r="V3" s="31">
        <v>2171</v>
      </c>
      <c r="W3" s="14">
        <f>VLOOKUP($B3,[2]工作表2!$B$2:$AB$41,7,0)</f>
        <v>8000</v>
      </c>
      <c r="X3" s="14" t="s">
        <v>89</v>
      </c>
      <c r="Y3" s="1">
        <v>22829</v>
      </c>
      <c r="Z3" s="14">
        <f>VLOOKUP($B3,[2]工作表2!$B$2:$AB$41,8,0)</f>
        <v>0</v>
      </c>
      <c r="AA3" s="26" t="s">
        <v>89</v>
      </c>
      <c r="AB3" s="2" t="s">
        <v>86</v>
      </c>
      <c r="AC3" s="14">
        <f>VLOOKUP($B3,[2]工作表2!$B$2:$AB$41,9,0)</f>
        <v>0</v>
      </c>
      <c r="AD3" s="14">
        <v>22829</v>
      </c>
      <c r="AE3" s="25" t="s">
        <v>87</v>
      </c>
      <c r="AF3" s="14">
        <f>VLOOKUP($B3,[2]工作表2!$B$2:$AB$41,10,0)</f>
        <v>6618</v>
      </c>
      <c r="AG3" s="14" t="s">
        <v>90</v>
      </c>
      <c r="AH3" s="25"/>
      <c r="AI3" s="14">
        <f>VLOOKUP($B3,[2]工作表2!$B$2:$AB$41,11,0)</f>
        <v>0</v>
      </c>
      <c r="AJ3" s="14" t="s">
        <v>90</v>
      </c>
      <c r="AK3" s="25"/>
      <c r="AL3" s="14">
        <f>VLOOKUP($B3,[2]工作表2!$B$2:$AB$41,12,0)</f>
        <v>0</v>
      </c>
      <c r="AM3" s="22" t="s">
        <v>91</v>
      </c>
      <c r="AN3" s="23" t="s">
        <v>92</v>
      </c>
      <c r="AO3" s="14">
        <f>VLOOKUP($B3,[2]工作表2!$B$2:$AB$41,13,0)</f>
        <v>30711</v>
      </c>
      <c r="AP3" s="22" t="s">
        <v>93</v>
      </c>
      <c r="AQ3" s="23" t="s">
        <v>92</v>
      </c>
      <c r="AR3" s="14">
        <f>VLOOKUP($B3,[2]工作表2!$B$2:$AB$41,14,0)</f>
        <v>32650</v>
      </c>
      <c r="AS3" s="22" t="s">
        <v>94</v>
      </c>
      <c r="AT3" s="23" t="s">
        <v>95</v>
      </c>
      <c r="AU3" s="14">
        <f>VLOOKUP($B3,[2]工作表2!$B$2:$AB$41,15,0)</f>
        <v>27312</v>
      </c>
      <c r="AV3" s="14">
        <v>2171</v>
      </c>
      <c r="AW3" s="24">
        <v>22825</v>
      </c>
      <c r="AX3" s="14">
        <f>VLOOKUP($B3,[2]工作表2!$B$2:$AB$41,16,0)</f>
        <v>4320</v>
      </c>
      <c r="AY3" s="22" t="s">
        <v>96</v>
      </c>
      <c r="AZ3" s="23" t="s">
        <v>89</v>
      </c>
      <c r="BA3" s="14">
        <f>VLOOKUP($B3,[2]工作表2!$B$2:$AB$41,17,0)</f>
        <v>0</v>
      </c>
      <c r="BB3" s="22" t="s">
        <v>97</v>
      </c>
      <c r="BC3" s="23" t="s">
        <v>89</v>
      </c>
      <c r="BD3" s="14">
        <f>VLOOKUP($B3,[2]工作表2!$B$2:$AB$41,18,0)</f>
        <v>0</v>
      </c>
      <c r="BE3" s="22">
        <v>2171</v>
      </c>
      <c r="BF3" s="23" t="s">
        <v>86</v>
      </c>
      <c r="BG3" s="14">
        <f>VLOOKUP($B3,[1]工作表3!$C$4:$AC$43,19,0)</f>
        <v>0</v>
      </c>
      <c r="BH3" s="22">
        <v>21785</v>
      </c>
      <c r="BI3" s="4">
        <v>2171</v>
      </c>
      <c r="BJ3" s="14">
        <f>VLOOKUP($B3,[1]工作表3!$C$4:$AC$43,20,0)</f>
        <v>0</v>
      </c>
      <c r="BK3" s="22">
        <v>21785</v>
      </c>
      <c r="BL3" s="4">
        <v>2171</v>
      </c>
      <c r="BM3" s="14">
        <f>VLOOKUP($B3,[1]工作表3!$C$4:$AC$43,21,0)</f>
        <v>0</v>
      </c>
      <c r="BN3" s="22">
        <v>2171</v>
      </c>
      <c r="BO3" s="24">
        <v>22825</v>
      </c>
      <c r="BP3" s="14">
        <f>VLOOKUP($B3,[1]工作表3!$C$4:$AC$43,22,0)</f>
        <v>3440</v>
      </c>
      <c r="BQ3" s="14">
        <v>2171</v>
      </c>
      <c r="BR3" s="23" t="s">
        <v>98</v>
      </c>
      <c r="BS3" s="14">
        <f>VLOOKUP($B3,[1]工作表3!$C$4:$AC$43,23,0)</f>
        <v>8280</v>
      </c>
      <c r="BT3" s="14">
        <v>2171</v>
      </c>
      <c r="BU3" s="23" t="s">
        <v>98</v>
      </c>
      <c r="BV3" s="14">
        <f>VLOOKUP($B3,[1]工作表3!$C$4:$AC$43,24,0)</f>
        <v>10464</v>
      </c>
      <c r="BW3" s="27">
        <v>2171</v>
      </c>
      <c r="BX3" s="23" t="s">
        <v>99</v>
      </c>
      <c r="BY3" s="14">
        <f>VLOOKUP($B3,[1]工作表3!$C$4:$AC$43,25,0)</f>
        <v>14796</v>
      </c>
      <c r="BZ3" s="14">
        <v>2171</v>
      </c>
      <c r="CA3" s="23" t="s">
        <v>99</v>
      </c>
      <c r="CB3" s="14">
        <f>VLOOKUP($B3,[1]工作表3!$C$4:$AC$43,26,0)</f>
        <v>29380</v>
      </c>
      <c r="CC3" s="22" t="s">
        <v>90</v>
      </c>
      <c r="CD3" s="23"/>
      <c r="CE3" s="14">
        <f>VLOOKUP($B3,[1]工作表3!$C$4:$AC$43,27,0)</f>
        <v>0</v>
      </c>
    </row>
    <row r="4" spans="1:83" x14ac:dyDescent="0.25">
      <c r="A4" s="14" t="s">
        <v>83</v>
      </c>
      <c r="B4" s="14" t="s">
        <v>102</v>
      </c>
      <c r="C4" s="14" t="s">
        <v>103</v>
      </c>
      <c r="D4" s="14">
        <v>6</v>
      </c>
      <c r="E4" s="14">
        <v>6</v>
      </c>
      <c r="F4" s="14" t="s">
        <v>86</v>
      </c>
      <c r="G4" s="25" t="s">
        <v>87</v>
      </c>
      <c r="H4" s="14">
        <f>VLOOKUP($B4,[2]工作表2!$B$2:$AB$41,2,0)</f>
        <v>336400</v>
      </c>
      <c r="I4" s="14" t="s">
        <v>88</v>
      </c>
      <c r="J4" s="25" t="s">
        <v>87</v>
      </c>
      <c r="K4" s="14">
        <f>VLOOKUP($B4,[2]工作表2!$B$2:$AB$41,3,0)</f>
        <v>18000</v>
      </c>
      <c r="L4" s="14" t="s">
        <v>86</v>
      </c>
      <c r="M4" s="25" t="s">
        <v>87</v>
      </c>
      <c r="N4" s="14">
        <f>VLOOKUP($B4,[2]工作表2!$B$2:$AB$41,4,0)</f>
        <v>0</v>
      </c>
      <c r="O4" s="14" t="s">
        <v>86</v>
      </c>
      <c r="P4" s="25" t="s">
        <v>87</v>
      </c>
      <c r="Q4" s="14">
        <f>VLOOKUP($B4,[2]工作表2!$B$2:$AB$41,5,0)</f>
        <v>8000</v>
      </c>
      <c r="R4" s="14" t="s">
        <v>86</v>
      </c>
      <c r="S4" s="25" t="s">
        <v>87</v>
      </c>
      <c r="T4" s="14">
        <f>VLOOKUP($B4,[2]工作表2!$B$2:$AB$41,6,0)</f>
        <v>20000</v>
      </c>
      <c r="U4" s="26" t="s">
        <v>86</v>
      </c>
      <c r="V4" s="31">
        <v>2171</v>
      </c>
      <c r="W4" s="14">
        <f>VLOOKUP($B4,[2]工作表2!$B$2:$AB$41,7,0)</f>
        <v>8000</v>
      </c>
      <c r="X4" s="14" t="s">
        <v>89</v>
      </c>
      <c r="Y4" s="1">
        <v>22829</v>
      </c>
      <c r="Z4" s="14">
        <f>VLOOKUP($B4,[2]工作表2!$B$2:$AB$41,8,0)</f>
        <v>0</v>
      </c>
      <c r="AA4" s="26" t="s">
        <v>89</v>
      </c>
      <c r="AB4" s="2" t="s">
        <v>86</v>
      </c>
      <c r="AC4" s="14">
        <f>VLOOKUP($B4,[2]工作表2!$B$2:$AB$41,9,0)</f>
        <v>0</v>
      </c>
      <c r="AD4" s="14">
        <v>22829</v>
      </c>
      <c r="AE4" s="25" t="s">
        <v>87</v>
      </c>
      <c r="AF4" s="14">
        <f>VLOOKUP($B4,[2]工作表2!$B$2:$AB$41,10,0)</f>
        <v>25528</v>
      </c>
      <c r="AG4" s="14" t="s">
        <v>90</v>
      </c>
      <c r="AH4" s="25"/>
      <c r="AI4" s="14">
        <f>VLOOKUP($B4,[2]工作表2!$B$2:$AB$41,11,0)</f>
        <v>0</v>
      </c>
      <c r="AJ4" s="14" t="s">
        <v>90</v>
      </c>
      <c r="AK4" s="25"/>
      <c r="AL4" s="14">
        <f>VLOOKUP($B4,[2]工作表2!$B$2:$AB$41,12,0)</f>
        <v>0</v>
      </c>
      <c r="AM4" s="22" t="s">
        <v>91</v>
      </c>
      <c r="AN4" s="23" t="s">
        <v>92</v>
      </c>
      <c r="AO4" s="14">
        <f>VLOOKUP($B4,[2]工作表2!$B$2:$AB$41,13,0)</f>
        <v>21835</v>
      </c>
      <c r="AP4" s="22" t="s">
        <v>93</v>
      </c>
      <c r="AQ4" s="23" t="s">
        <v>92</v>
      </c>
      <c r="AR4" s="14">
        <f>VLOOKUP($B4,[2]工作表2!$B$2:$AB$41,14,0)</f>
        <v>18770</v>
      </c>
      <c r="AS4" s="22" t="s">
        <v>94</v>
      </c>
      <c r="AT4" s="23" t="s">
        <v>95</v>
      </c>
      <c r="AU4" s="14">
        <f>VLOOKUP($B4,[2]工作表2!$B$2:$AB$41,15,0)</f>
        <v>23274</v>
      </c>
      <c r="AV4" s="14">
        <v>2171</v>
      </c>
      <c r="AW4" s="24">
        <v>22825</v>
      </c>
      <c r="AX4" s="14">
        <f>VLOOKUP($B4,[2]工作表2!$B$2:$AB$41,16,0)</f>
        <v>0</v>
      </c>
      <c r="AY4" s="22" t="s">
        <v>96</v>
      </c>
      <c r="AZ4" s="23" t="s">
        <v>89</v>
      </c>
      <c r="BA4" s="14">
        <f>VLOOKUP($B4,[2]工作表2!$B$2:$AB$41,17,0)</f>
        <v>0</v>
      </c>
      <c r="BB4" s="22" t="s">
        <v>97</v>
      </c>
      <c r="BC4" s="23" t="s">
        <v>89</v>
      </c>
      <c r="BD4" s="14">
        <f>VLOOKUP($B4,[2]工作表2!$B$2:$AB$41,18,0)</f>
        <v>0</v>
      </c>
      <c r="BE4" s="22">
        <v>2171</v>
      </c>
      <c r="BF4" s="23" t="s">
        <v>86</v>
      </c>
      <c r="BG4" s="14">
        <f>VLOOKUP($B4,[1]工作表3!$C$4:$AC$43,19,0)</f>
        <v>608</v>
      </c>
      <c r="BH4" s="22">
        <v>21785</v>
      </c>
      <c r="BI4" s="4">
        <v>2171</v>
      </c>
      <c r="BJ4" s="14">
        <f>VLOOKUP($B4,[1]工作表3!$C$4:$AC$43,20,0)</f>
        <v>0</v>
      </c>
      <c r="BK4" s="22">
        <v>21785</v>
      </c>
      <c r="BL4" s="4">
        <v>2171</v>
      </c>
      <c r="BM4" s="14">
        <f>VLOOKUP($B4,[1]工作表3!$C$4:$AC$43,21,0)</f>
        <v>0</v>
      </c>
      <c r="BN4" s="22">
        <v>2171</v>
      </c>
      <c r="BO4" s="24">
        <v>22825</v>
      </c>
      <c r="BP4" s="14">
        <f>VLOOKUP($B4,[1]工作表3!$C$4:$AC$43,22,0)</f>
        <v>1914</v>
      </c>
      <c r="BQ4" s="14">
        <v>2171</v>
      </c>
      <c r="BR4" s="23" t="s">
        <v>98</v>
      </c>
      <c r="BS4" s="14">
        <f>VLOOKUP($B4,[1]工作表3!$C$4:$AC$43,23,0)</f>
        <v>5980</v>
      </c>
      <c r="BT4" s="14">
        <v>2171</v>
      </c>
      <c r="BU4" s="23" t="s">
        <v>98</v>
      </c>
      <c r="BV4" s="14">
        <f>VLOOKUP($B4,[1]工作表3!$C$4:$AC$43,24,0)</f>
        <v>6016</v>
      </c>
      <c r="BW4" s="27">
        <v>2171</v>
      </c>
      <c r="BX4" s="23" t="s">
        <v>99</v>
      </c>
      <c r="BY4" s="14">
        <f>VLOOKUP($B4,[1]工作表3!$C$4:$AC$43,25,0)</f>
        <v>14286</v>
      </c>
      <c r="BZ4" s="14">
        <v>2171</v>
      </c>
      <c r="CA4" s="23" t="s">
        <v>99</v>
      </c>
      <c r="CB4" s="14">
        <f>VLOOKUP($B4,[1]工作表3!$C$4:$AC$43,26,0)</f>
        <v>6980</v>
      </c>
      <c r="CC4" s="22" t="s">
        <v>90</v>
      </c>
      <c r="CD4" s="23"/>
      <c r="CE4" s="14">
        <f>VLOOKUP($B4,[1]工作表3!$C$4:$AC$43,27,0)</f>
        <v>0</v>
      </c>
    </row>
    <row r="5" spans="1:83" x14ac:dyDescent="0.25">
      <c r="A5" s="14" t="s">
        <v>83</v>
      </c>
      <c r="B5" s="14" t="s">
        <v>104</v>
      </c>
      <c r="C5" s="14" t="s">
        <v>105</v>
      </c>
      <c r="D5" s="14">
        <v>7</v>
      </c>
      <c r="E5" s="14">
        <v>7</v>
      </c>
      <c r="F5" s="14" t="s">
        <v>86</v>
      </c>
      <c r="G5" s="25" t="s">
        <v>87</v>
      </c>
      <c r="H5" s="14">
        <f>VLOOKUP($B5,[2]工作表2!$B$2:$AB$41,2,0)</f>
        <v>400500</v>
      </c>
      <c r="I5" s="14" t="s">
        <v>88</v>
      </c>
      <c r="J5" s="25" t="s">
        <v>87</v>
      </c>
      <c r="K5" s="14">
        <f>VLOOKUP($B5,[2]工作表2!$B$2:$AB$41,3,0)</f>
        <v>21000</v>
      </c>
      <c r="L5" s="14" t="s">
        <v>86</v>
      </c>
      <c r="M5" s="25" t="s">
        <v>87</v>
      </c>
      <c r="N5" s="14">
        <f>VLOOKUP($B5,[2]工作表2!$B$2:$AB$41,4,0)</f>
        <v>0</v>
      </c>
      <c r="O5" s="14" t="s">
        <v>86</v>
      </c>
      <c r="P5" s="25" t="s">
        <v>87</v>
      </c>
      <c r="Q5" s="14">
        <f>VLOOKUP($B5,[2]工作表2!$B$2:$AB$41,5,0)</f>
        <v>0</v>
      </c>
      <c r="R5" s="14" t="s">
        <v>86</v>
      </c>
      <c r="S5" s="25" t="s">
        <v>87</v>
      </c>
      <c r="T5" s="14">
        <f>VLOOKUP($B5,[2]工作表2!$B$2:$AB$41,6,0)</f>
        <v>25000</v>
      </c>
      <c r="U5" s="26" t="s">
        <v>86</v>
      </c>
      <c r="V5" s="31">
        <v>2171</v>
      </c>
      <c r="W5" s="14">
        <f>VLOOKUP($B5,[2]工作表2!$B$2:$AB$41,7,0)</f>
        <v>13000</v>
      </c>
      <c r="X5" s="14" t="s">
        <v>89</v>
      </c>
      <c r="Y5" s="1">
        <v>22829</v>
      </c>
      <c r="Z5" s="14">
        <f>VLOOKUP($B5,[2]工作表2!$B$2:$AB$41,8,0)</f>
        <v>0</v>
      </c>
      <c r="AA5" s="26" t="s">
        <v>89</v>
      </c>
      <c r="AB5" s="2" t="s">
        <v>86</v>
      </c>
      <c r="AC5" s="14">
        <f>VLOOKUP($B5,[2]工作表2!$B$2:$AB$41,9,0)</f>
        <v>0</v>
      </c>
      <c r="AD5" s="14">
        <v>22829</v>
      </c>
      <c r="AE5" s="25" t="s">
        <v>87</v>
      </c>
      <c r="AF5" s="14">
        <f>VLOOKUP($B5,[2]工作表2!$B$2:$AB$41,10,0)</f>
        <v>27241</v>
      </c>
      <c r="AG5" s="14" t="s">
        <v>90</v>
      </c>
      <c r="AH5" s="25"/>
      <c r="AI5" s="14">
        <f>VLOOKUP($B5,[2]工作表2!$B$2:$AB$41,11,0)</f>
        <v>0</v>
      </c>
      <c r="AJ5" s="14" t="s">
        <v>90</v>
      </c>
      <c r="AK5" s="25"/>
      <c r="AL5" s="14">
        <f>VLOOKUP($B5,[2]工作表2!$B$2:$AB$41,12,0)</f>
        <v>0</v>
      </c>
      <c r="AM5" s="22" t="s">
        <v>91</v>
      </c>
      <c r="AN5" s="23" t="s">
        <v>92</v>
      </c>
      <c r="AO5" s="14">
        <f>VLOOKUP($B5,[2]工作表2!$B$2:$AB$41,13,0)</f>
        <v>26340</v>
      </c>
      <c r="AP5" s="22" t="s">
        <v>93</v>
      </c>
      <c r="AQ5" s="23" t="s">
        <v>92</v>
      </c>
      <c r="AR5" s="14">
        <f>VLOOKUP($B5,[2]工作表2!$B$2:$AB$41,14,0)</f>
        <v>20977</v>
      </c>
      <c r="AS5" s="22" t="s">
        <v>94</v>
      </c>
      <c r="AT5" s="23" t="s">
        <v>95</v>
      </c>
      <c r="AU5" s="14">
        <f>VLOOKUP($B5,[2]工作表2!$B$2:$AB$41,15,0)</f>
        <v>26010</v>
      </c>
      <c r="AV5" s="14">
        <v>2171</v>
      </c>
      <c r="AW5" s="24">
        <v>22825</v>
      </c>
      <c r="AX5" s="14">
        <f>VLOOKUP($B5,[2]工作表2!$B$2:$AB$41,16,0)</f>
        <v>2280</v>
      </c>
      <c r="AY5" s="22" t="s">
        <v>96</v>
      </c>
      <c r="AZ5" s="23" t="s">
        <v>89</v>
      </c>
      <c r="BA5" s="14">
        <f>VLOOKUP($B5,[2]工作表2!$B$2:$AB$41,17,0)</f>
        <v>0</v>
      </c>
      <c r="BB5" s="22" t="s">
        <v>97</v>
      </c>
      <c r="BC5" s="23" t="s">
        <v>89</v>
      </c>
      <c r="BD5" s="14">
        <f>VLOOKUP($B5,[2]工作表2!$B$2:$AB$41,18,0)</f>
        <v>0</v>
      </c>
      <c r="BE5" s="22">
        <v>2171</v>
      </c>
      <c r="BF5" s="23" t="s">
        <v>86</v>
      </c>
      <c r="BG5" s="14">
        <f>VLOOKUP($B5,[1]工作表3!$C$4:$AC$43,19,0)</f>
        <v>0</v>
      </c>
      <c r="BH5" s="22">
        <v>21785</v>
      </c>
      <c r="BI5" s="4">
        <v>2171</v>
      </c>
      <c r="BJ5" s="14">
        <f>VLOOKUP($B5,[1]工作表3!$C$4:$AC$43,20,0)</f>
        <v>17250</v>
      </c>
      <c r="BK5" s="22">
        <v>21785</v>
      </c>
      <c r="BL5" s="4">
        <v>2171</v>
      </c>
      <c r="BM5" s="14">
        <f>VLOOKUP($B5,[1]工作表3!$C$4:$AC$43,21,0)</f>
        <v>0</v>
      </c>
      <c r="BN5" s="22">
        <v>2171</v>
      </c>
      <c r="BO5" s="24">
        <v>22825</v>
      </c>
      <c r="BP5" s="14">
        <f>VLOOKUP($B5,[1]工作表3!$C$4:$AC$43,22,0)</f>
        <v>2234</v>
      </c>
      <c r="BQ5" s="14">
        <v>2171</v>
      </c>
      <c r="BR5" s="23" t="s">
        <v>98</v>
      </c>
      <c r="BS5" s="14">
        <f>VLOOKUP($B5,[1]工作表3!$C$4:$AC$43,23,0)</f>
        <v>7206</v>
      </c>
      <c r="BT5" s="14">
        <v>2171</v>
      </c>
      <c r="BU5" s="23" t="s">
        <v>98</v>
      </c>
      <c r="BV5" s="14">
        <f>VLOOKUP($B5,[1]工作表3!$C$4:$AC$43,24,0)</f>
        <v>10210</v>
      </c>
      <c r="BW5" s="27">
        <v>2171</v>
      </c>
      <c r="BX5" s="23" t="s">
        <v>99</v>
      </c>
      <c r="BY5" s="14">
        <f>VLOOKUP($B5,[1]工作表3!$C$4:$AC$43,25,0)</f>
        <v>11226</v>
      </c>
      <c r="BZ5" s="14">
        <v>2171</v>
      </c>
      <c r="CA5" s="23" t="s">
        <v>99</v>
      </c>
      <c r="CB5" s="14">
        <f>VLOOKUP($B5,[1]工作表3!$C$4:$AC$43,26,0)</f>
        <v>4310</v>
      </c>
      <c r="CC5" s="22" t="s">
        <v>90</v>
      </c>
      <c r="CD5" s="23"/>
      <c r="CE5" s="14">
        <f>VLOOKUP($B5,[1]工作表3!$C$4:$AC$43,27,0)</f>
        <v>0</v>
      </c>
    </row>
    <row r="6" spans="1:83" x14ac:dyDescent="0.25">
      <c r="A6" s="14" t="s">
        <v>83</v>
      </c>
      <c r="B6" s="14" t="s">
        <v>106</v>
      </c>
      <c r="C6" s="14" t="s">
        <v>107</v>
      </c>
      <c r="D6" s="14">
        <v>7</v>
      </c>
      <c r="E6" s="14">
        <v>7</v>
      </c>
      <c r="F6" s="14" t="s">
        <v>86</v>
      </c>
      <c r="G6" s="25" t="s">
        <v>87</v>
      </c>
      <c r="H6" s="14">
        <f>VLOOKUP($B6,[2]工作表2!$B$2:$AB$41,2,0)</f>
        <v>311600</v>
      </c>
      <c r="I6" s="14" t="s">
        <v>88</v>
      </c>
      <c r="J6" s="25" t="s">
        <v>87</v>
      </c>
      <c r="K6" s="14">
        <f>VLOOKUP($B6,[2]工作表2!$B$2:$AB$41,3,0)</f>
        <v>21000</v>
      </c>
      <c r="L6" s="14" t="s">
        <v>86</v>
      </c>
      <c r="M6" s="25" t="s">
        <v>87</v>
      </c>
      <c r="N6" s="14">
        <f>VLOOKUP($B6,[2]工作表2!$B$2:$AB$41,4,0)</f>
        <v>0</v>
      </c>
      <c r="O6" s="14" t="s">
        <v>86</v>
      </c>
      <c r="P6" s="25" t="s">
        <v>87</v>
      </c>
      <c r="Q6" s="14">
        <f>VLOOKUP($B6,[2]工作表2!$B$2:$AB$41,5,0)</f>
        <v>1000</v>
      </c>
      <c r="R6" s="14" t="s">
        <v>86</v>
      </c>
      <c r="S6" s="25" t="s">
        <v>87</v>
      </c>
      <c r="T6" s="14">
        <f>VLOOKUP($B6,[2]工作表2!$B$2:$AB$41,6,0)</f>
        <v>8000</v>
      </c>
      <c r="U6" s="26" t="s">
        <v>86</v>
      </c>
      <c r="V6" s="31">
        <v>2171</v>
      </c>
      <c r="W6" s="14">
        <f>VLOOKUP($B6,[2]工作表2!$B$2:$AB$41,7,0)</f>
        <v>0</v>
      </c>
      <c r="X6" s="14" t="s">
        <v>89</v>
      </c>
      <c r="Y6" s="1">
        <v>22829</v>
      </c>
      <c r="Z6" s="14">
        <f>VLOOKUP($B6,[2]工作表2!$B$2:$AB$41,8,0)</f>
        <v>0</v>
      </c>
      <c r="AA6" s="26" t="s">
        <v>89</v>
      </c>
      <c r="AB6" s="2" t="s">
        <v>86</v>
      </c>
      <c r="AC6" s="14">
        <f>VLOOKUP($B6,[2]工作表2!$B$2:$AB$41,9,0)</f>
        <v>0</v>
      </c>
      <c r="AD6" s="14">
        <v>22829</v>
      </c>
      <c r="AE6" s="25" t="s">
        <v>87</v>
      </c>
      <c r="AF6" s="14">
        <f>VLOOKUP($B6,[2]工作表2!$B$2:$AB$41,10,0)</f>
        <v>0</v>
      </c>
      <c r="AG6" s="14" t="s">
        <v>90</v>
      </c>
      <c r="AH6" s="25"/>
      <c r="AI6" s="14">
        <f>VLOOKUP($B6,[2]工作表2!$B$2:$AB$41,11,0)</f>
        <v>0</v>
      </c>
      <c r="AJ6" s="14" t="s">
        <v>90</v>
      </c>
      <c r="AK6" s="25"/>
      <c r="AL6" s="14">
        <f>VLOOKUP($B6,[2]工作表2!$B$2:$AB$41,12,0)</f>
        <v>0</v>
      </c>
      <c r="AM6" s="22" t="s">
        <v>91</v>
      </c>
      <c r="AN6" s="23" t="s">
        <v>92</v>
      </c>
      <c r="AO6" s="14">
        <f>VLOOKUP($B6,[2]工作表2!$B$2:$AB$41,13,0)</f>
        <v>25479</v>
      </c>
      <c r="AP6" s="22" t="s">
        <v>93</v>
      </c>
      <c r="AQ6" s="23" t="s">
        <v>92</v>
      </c>
      <c r="AR6" s="14">
        <f>VLOOKUP($B6,[2]工作表2!$B$2:$AB$41,14,0)</f>
        <v>15989</v>
      </c>
      <c r="AS6" s="22" t="s">
        <v>94</v>
      </c>
      <c r="AT6" s="23" t="s">
        <v>95</v>
      </c>
      <c r="AU6" s="14">
        <f>VLOOKUP($B6,[2]工作表2!$B$2:$AB$41,15,0)</f>
        <v>19824</v>
      </c>
      <c r="AV6" s="14">
        <v>2171</v>
      </c>
      <c r="AW6" s="24">
        <v>22825</v>
      </c>
      <c r="AX6" s="14">
        <f>VLOOKUP($B6,[2]工作表2!$B$2:$AB$41,16,0)</f>
        <v>5640</v>
      </c>
      <c r="AY6" s="22" t="s">
        <v>96</v>
      </c>
      <c r="AZ6" s="23" t="s">
        <v>89</v>
      </c>
      <c r="BA6" s="14">
        <f>VLOOKUP($B6,[2]工作表2!$B$2:$AB$41,17,0)</f>
        <v>0</v>
      </c>
      <c r="BB6" s="22" t="s">
        <v>97</v>
      </c>
      <c r="BC6" s="23" t="s">
        <v>89</v>
      </c>
      <c r="BD6" s="14">
        <f>VLOOKUP($B6,[2]工作表2!$B$2:$AB$41,18,0)</f>
        <v>0</v>
      </c>
      <c r="BE6" s="22">
        <v>2171</v>
      </c>
      <c r="BF6" s="23" t="s">
        <v>86</v>
      </c>
      <c r="BG6" s="14">
        <f>VLOOKUP($B6,[1]工作表3!$C$4:$AC$43,19,0)</f>
        <v>2290</v>
      </c>
      <c r="BH6" s="22">
        <v>21785</v>
      </c>
      <c r="BI6" s="4">
        <v>2171</v>
      </c>
      <c r="BJ6" s="14">
        <f>VLOOKUP($B6,[1]工作表3!$C$4:$AC$43,20,0)</f>
        <v>9485</v>
      </c>
      <c r="BK6" s="22">
        <v>21785</v>
      </c>
      <c r="BL6" s="4">
        <v>2171</v>
      </c>
      <c r="BM6" s="14">
        <f>VLOOKUP($B6,[1]工作表3!$C$4:$AC$43,21,0)</f>
        <v>0</v>
      </c>
      <c r="BN6" s="22">
        <v>2171</v>
      </c>
      <c r="BO6" s="24">
        <v>22825</v>
      </c>
      <c r="BP6" s="14">
        <f>VLOOKUP($B6,[1]工作表3!$C$4:$AC$43,22,0)</f>
        <v>1710</v>
      </c>
      <c r="BQ6" s="14">
        <v>2171</v>
      </c>
      <c r="BR6" s="23" t="s">
        <v>98</v>
      </c>
      <c r="BS6" s="14">
        <f>VLOOKUP($B6,[1]工作表3!$C$4:$AC$43,23,0)</f>
        <v>6996</v>
      </c>
      <c r="BT6" s="14">
        <v>2171</v>
      </c>
      <c r="BU6" s="23" t="s">
        <v>98</v>
      </c>
      <c r="BV6" s="14">
        <f>VLOOKUP($B6,[1]工作表3!$C$4:$AC$43,24,0)</f>
        <v>6267</v>
      </c>
      <c r="BW6" s="27">
        <v>2171</v>
      </c>
      <c r="BX6" s="23" t="s">
        <v>99</v>
      </c>
      <c r="BY6" s="14">
        <f>VLOOKUP($B6,[1]工作表3!$C$4:$AC$43,25,0)</f>
        <v>4368</v>
      </c>
      <c r="BZ6" s="14">
        <v>2171</v>
      </c>
      <c r="CA6" s="23" t="s">
        <v>99</v>
      </c>
      <c r="CB6" s="14">
        <f>VLOOKUP($B6,[1]工作表3!$C$4:$AC$43,26,0)</f>
        <v>0</v>
      </c>
      <c r="CC6" s="22" t="s">
        <v>90</v>
      </c>
      <c r="CD6" s="23"/>
      <c r="CE6" s="14">
        <f>VLOOKUP($B6,[1]工作表3!$C$4:$AC$43,27,0)</f>
        <v>0</v>
      </c>
    </row>
    <row r="7" spans="1:83" x14ac:dyDescent="0.25">
      <c r="A7" s="14" t="s">
        <v>108</v>
      </c>
      <c r="B7" s="14" t="s">
        <v>109</v>
      </c>
      <c r="C7" s="14" t="s">
        <v>110</v>
      </c>
      <c r="D7" s="14">
        <v>2</v>
      </c>
      <c r="E7" s="14">
        <v>2</v>
      </c>
      <c r="F7" s="14" t="s">
        <v>111</v>
      </c>
      <c r="G7" s="25" t="s">
        <v>87</v>
      </c>
      <c r="H7" s="14">
        <f>VLOOKUP($B7,[2]工作表2!$B$2:$AB$41,2,0)</f>
        <v>138200</v>
      </c>
      <c r="I7" s="14" t="s">
        <v>112</v>
      </c>
      <c r="J7" s="25" t="s">
        <v>87</v>
      </c>
      <c r="K7" s="14">
        <f>VLOOKUP($B7,[2]工作表2!$B$2:$AB$41,3,0)</f>
        <v>6000</v>
      </c>
      <c r="L7" s="14" t="s">
        <v>111</v>
      </c>
      <c r="M7" s="25" t="s">
        <v>87</v>
      </c>
      <c r="N7" s="14">
        <f>VLOOKUP($B7,[2]工作表2!$B$2:$AB$41,4,0)</f>
        <v>0</v>
      </c>
      <c r="O7" s="14" t="s">
        <v>111</v>
      </c>
      <c r="P7" s="25" t="s">
        <v>87</v>
      </c>
      <c r="Q7" s="14">
        <f>VLOOKUP($B7,[2]工作表2!$B$2:$AB$41,5,0)</f>
        <v>0</v>
      </c>
      <c r="R7" s="14" t="s">
        <v>111</v>
      </c>
      <c r="S7" s="25" t="s">
        <v>87</v>
      </c>
      <c r="T7" s="14">
        <f>VLOOKUP($B7,[2]工作表2!$B$2:$AB$41,6,0)</f>
        <v>8000</v>
      </c>
      <c r="U7" s="26" t="s">
        <v>111</v>
      </c>
      <c r="V7" s="31">
        <v>2171</v>
      </c>
      <c r="W7" s="14">
        <f>VLOOKUP($B7,[2]工作表2!$B$2:$AB$41,7,0)</f>
        <v>0</v>
      </c>
      <c r="X7" s="14" t="s">
        <v>89</v>
      </c>
      <c r="Y7" s="1">
        <v>22829</v>
      </c>
      <c r="Z7" s="14">
        <f>VLOOKUP($B7,[2]工作表2!$B$2:$AB$41,8,0)</f>
        <v>0</v>
      </c>
      <c r="AA7" s="26" t="s">
        <v>89</v>
      </c>
      <c r="AB7" s="2" t="s">
        <v>111</v>
      </c>
      <c r="AC7" s="14">
        <f>VLOOKUP($B7,[2]工作表2!$B$2:$AB$41,9,0)</f>
        <v>0</v>
      </c>
      <c r="AD7" s="14">
        <v>22829</v>
      </c>
      <c r="AE7" s="25" t="s">
        <v>87</v>
      </c>
      <c r="AF7" s="14">
        <f>VLOOKUP($B7,[2]工作表2!$B$2:$AB$41,10,0)</f>
        <v>0</v>
      </c>
      <c r="AG7" s="14" t="s">
        <v>90</v>
      </c>
      <c r="AH7" s="25"/>
      <c r="AI7" s="14">
        <f>VLOOKUP($B7,[2]工作表2!$B$2:$AB$41,11,0)</f>
        <v>0</v>
      </c>
      <c r="AJ7" s="14" t="s">
        <v>90</v>
      </c>
      <c r="AK7" s="25"/>
      <c r="AL7" s="14">
        <f>VLOOKUP($B7,[2]工作表2!$B$2:$AB$41,12,0)</f>
        <v>0</v>
      </c>
      <c r="AM7" s="22" t="s">
        <v>113</v>
      </c>
      <c r="AN7" s="23" t="s">
        <v>92</v>
      </c>
      <c r="AO7" s="14">
        <f>VLOOKUP($B7,[2]工作表2!$B$2:$AB$41,13,0)</f>
        <v>8109</v>
      </c>
      <c r="AP7" s="22">
        <v>630304</v>
      </c>
      <c r="AQ7" s="23" t="s">
        <v>92</v>
      </c>
      <c r="AR7" s="14">
        <f>VLOOKUP($B7,[2]工作表2!$B$2:$AB$41,14,0)</f>
        <v>7114</v>
      </c>
      <c r="AS7" s="22" t="s">
        <v>114</v>
      </c>
      <c r="AT7" s="23" t="s">
        <v>95</v>
      </c>
      <c r="AU7" s="14">
        <f>VLOOKUP($B7,[2]工作表2!$B$2:$AB$41,15,0)</f>
        <v>8820</v>
      </c>
      <c r="AV7" s="14">
        <v>2171</v>
      </c>
      <c r="AW7" s="24">
        <v>22825</v>
      </c>
      <c r="AX7" s="14">
        <f>VLOOKUP($B7,[2]工作表2!$B$2:$AB$41,16,0)</f>
        <v>0</v>
      </c>
      <c r="AY7" s="22" t="s">
        <v>115</v>
      </c>
      <c r="AZ7" s="23" t="s">
        <v>89</v>
      </c>
      <c r="BA7" s="14">
        <f>VLOOKUP($B7,[2]工作表2!$B$2:$AB$41,17,0)</f>
        <v>0</v>
      </c>
      <c r="BB7" s="22" t="s">
        <v>116</v>
      </c>
      <c r="BC7" s="23" t="s">
        <v>89</v>
      </c>
      <c r="BD7" s="14">
        <f>VLOOKUP($B7,[2]工作表2!$B$2:$AB$41,18,0)</f>
        <v>0</v>
      </c>
      <c r="BE7" s="22">
        <v>2171</v>
      </c>
      <c r="BF7" s="23" t="s">
        <v>111</v>
      </c>
      <c r="BG7" s="14">
        <f>VLOOKUP($B7,[1]工作表3!$C$4:$AC$43,19,0)</f>
        <v>0</v>
      </c>
      <c r="BH7" s="22">
        <v>21785</v>
      </c>
      <c r="BI7" s="4">
        <v>2171</v>
      </c>
      <c r="BJ7" s="14">
        <f>VLOOKUP($B7,[1]工作表3!$C$4:$AC$43,20,0)</f>
        <v>0</v>
      </c>
      <c r="BK7" s="22">
        <v>21785</v>
      </c>
      <c r="BL7" s="4">
        <v>2171</v>
      </c>
      <c r="BM7" s="14">
        <f>VLOOKUP($B7,[1]工作表3!$C$4:$AC$43,21,0)</f>
        <v>0</v>
      </c>
      <c r="BN7" s="22">
        <v>2171</v>
      </c>
      <c r="BO7" s="24">
        <v>22825</v>
      </c>
      <c r="BP7" s="14">
        <f>VLOOKUP($B7,[1]工作表3!$C$4:$AC$43,22,0)</f>
        <v>762</v>
      </c>
      <c r="BQ7" s="14">
        <v>2171</v>
      </c>
      <c r="BR7" s="23" t="s">
        <v>98</v>
      </c>
      <c r="BS7" s="14">
        <f>VLOOKUP($B7,[1]工作表3!$C$4:$AC$43,23,0)</f>
        <v>2200</v>
      </c>
      <c r="BT7" s="14">
        <v>2171</v>
      </c>
      <c r="BU7" s="23" t="s">
        <v>98</v>
      </c>
      <c r="BV7" s="14">
        <f>VLOOKUP($B7,[1]工作表3!$C$4:$AC$43,24,0)</f>
        <v>8084</v>
      </c>
      <c r="BW7" s="27">
        <v>2171</v>
      </c>
      <c r="BX7" s="23" t="s">
        <v>99</v>
      </c>
      <c r="BY7" s="14">
        <f>VLOOKUP($B7,[1]工作表3!$C$4:$AC$43,25,0)</f>
        <v>0</v>
      </c>
      <c r="BZ7" s="14">
        <v>2171</v>
      </c>
      <c r="CA7" s="23" t="s">
        <v>99</v>
      </c>
      <c r="CB7" s="14">
        <f>VLOOKUP($B7,[1]工作表3!$C$4:$AC$43,26,0)</f>
        <v>0</v>
      </c>
      <c r="CC7" s="22" t="s">
        <v>90</v>
      </c>
      <c r="CD7" s="23"/>
      <c r="CE7" s="14">
        <f>VLOOKUP($B7,[1]工作表3!$C$4:$AC$43,27,0)</f>
        <v>0</v>
      </c>
    </row>
    <row r="8" spans="1:83" x14ac:dyDescent="0.25">
      <c r="A8" s="14" t="s">
        <v>117</v>
      </c>
      <c r="B8" s="14" t="s">
        <v>118</v>
      </c>
      <c r="C8" s="14" t="s">
        <v>119</v>
      </c>
      <c r="D8" s="14">
        <v>2</v>
      </c>
      <c r="E8" s="14">
        <v>2</v>
      </c>
      <c r="F8" s="14" t="s">
        <v>111</v>
      </c>
      <c r="G8" s="25" t="s">
        <v>87</v>
      </c>
      <c r="H8" s="14">
        <f>VLOOKUP($B8,[2]工作表2!$B$2:$AB$41,2,0)</f>
        <v>78200</v>
      </c>
      <c r="I8" s="14" t="s">
        <v>112</v>
      </c>
      <c r="J8" s="25" t="s">
        <v>87</v>
      </c>
      <c r="K8" s="14">
        <f>VLOOKUP($B8,[2]工作表2!$B$2:$AB$41,3,0)</f>
        <v>6000</v>
      </c>
      <c r="L8" s="14" t="s">
        <v>111</v>
      </c>
      <c r="M8" s="25" t="s">
        <v>87</v>
      </c>
      <c r="N8" s="14">
        <f>VLOOKUP($B8,[2]工作表2!$B$2:$AB$41,4,0)</f>
        <v>0</v>
      </c>
      <c r="O8" s="14" t="s">
        <v>111</v>
      </c>
      <c r="P8" s="25" t="s">
        <v>87</v>
      </c>
      <c r="Q8" s="14">
        <f>VLOOKUP($B8,[2]工作表2!$B$2:$AB$41,5,0)</f>
        <v>900</v>
      </c>
      <c r="R8" s="14" t="s">
        <v>111</v>
      </c>
      <c r="S8" s="25" t="s">
        <v>87</v>
      </c>
      <c r="T8" s="14">
        <f>VLOOKUP($B8,[2]工作表2!$B$2:$AB$41,6,0)</f>
        <v>0</v>
      </c>
      <c r="U8" s="26" t="s">
        <v>111</v>
      </c>
      <c r="V8" s="31">
        <v>2171</v>
      </c>
      <c r="W8" s="14">
        <f>VLOOKUP($B8,[2]工作表2!$B$2:$AB$41,7,0)</f>
        <v>0</v>
      </c>
      <c r="X8" s="14" t="s">
        <v>89</v>
      </c>
      <c r="Y8" s="1">
        <v>22829</v>
      </c>
      <c r="Z8" s="14">
        <f>VLOOKUP($B8,[2]工作表2!$B$2:$AB$41,8,0)</f>
        <v>0</v>
      </c>
      <c r="AA8" s="26" t="s">
        <v>89</v>
      </c>
      <c r="AB8" s="2" t="s">
        <v>111</v>
      </c>
      <c r="AC8" s="14">
        <f>VLOOKUP($B8,[2]工作表2!$B$2:$AB$41,9,0)</f>
        <v>0</v>
      </c>
      <c r="AD8" s="14">
        <v>22829</v>
      </c>
      <c r="AE8" s="25" t="s">
        <v>87</v>
      </c>
      <c r="AF8" s="14">
        <f>VLOOKUP($B8,[2]工作表2!$B$2:$AB$41,10,0)</f>
        <v>0</v>
      </c>
      <c r="AG8" s="14" t="s">
        <v>90</v>
      </c>
      <c r="AH8" s="25"/>
      <c r="AI8" s="14">
        <f>VLOOKUP($B8,[2]工作表2!$B$2:$AB$41,11,0)</f>
        <v>0</v>
      </c>
      <c r="AJ8" s="14" t="s">
        <v>90</v>
      </c>
      <c r="AK8" s="25"/>
      <c r="AL8" s="14">
        <f>VLOOKUP($B8,[2]工作表2!$B$2:$AB$41,12,0)</f>
        <v>0</v>
      </c>
      <c r="AM8" s="22" t="s">
        <v>113</v>
      </c>
      <c r="AN8" s="23" t="s">
        <v>92</v>
      </c>
      <c r="AO8" s="14">
        <f>VLOOKUP($B8,[2]工作表2!$B$2:$AB$41,13,0)</f>
        <v>7146</v>
      </c>
      <c r="AP8" s="22">
        <v>630304</v>
      </c>
      <c r="AQ8" s="23" t="s">
        <v>92</v>
      </c>
      <c r="AR8" s="14">
        <f>VLOOKUP($B8,[2]工作表2!$B$2:$AB$41,14,0)</f>
        <v>3973</v>
      </c>
      <c r="AS8" s="22" t="s">
        <v>114</v>
      </c>
      <c r="AT8" s="23" t="s">
        <v>95</v>
      </c>
      <c r="AU8" s="14">
        <f>VLOOKUP($B8,[2]工作表2!$B$2:$AB$41,15,0)</f>
        <v>4926</v>
      </c>
      <c r="AV8" s="14">
        <v>2171</v>
      </c>
      <c r="AW8" s="24">
        <v>22825</v>
      </c>
      <c r="AX8" s="14">
        <f>VLOOKUP($B8,[2]工作表2!$B$2:$AB$41,16,0)</f>
        <v>0</v>
      </c>
      <c r="AY8" s="22" t="s">
        <v>115</v>
      </c>
      <c r="AZ8" s="23" t="s">
        <v>89</v>
      </c>
      <c r="BA8" s="14">
        <f>VLOOKUP($B8,[2]工作表2!$B$2:$AB$41,17,0)</f>
        <v>0</v>
      </c>
      <c r="BB8" s="22" t="s">
        <v>116</v>
      </c>
      <c r="BC8" s="23" t="s">
        <v>89</v>
      </c>
      <c r="BD8" s="14">
        <f>VLOOKUP($B8,[2]工作表2!$B$2:$AB$41,18,0)</f>
        <v>0</v>
      </c>
      <c r="BE8" s="22">
        <v>2171</v>
      </c>
      <c r="BF8" s="23" t="s">
        <v>111</v>
      </c>
      <c r="BG8" s="14">
        <f>VLOOKUP($B8,[1]工作表3!$C$4:$AC$43,19,0)</f>
        <v>1418</v>
      </c>
      <c r="BH8" s="22">
        <v>21785</v>
      </c>
      <c r="BI8" s="4">
        <v>2171</v>
      </c>
      <c r="BJ8" s="14">
        <f>VLOOKUP($B8,[1]工作表3!$C$4:$AC$43,20,0)</f>
        <v>0</v>
      </c>
      <c r="BK8" s="22">
        <v>21785</v>
      </c>
      <c r="BL8" s="4">
        <v>2171</v>
      </c>
      <c r="BM8" s="14">
        <f>VLOOKUP($B8,[1]工作表3!$C$4:$AC$43,21,0)</f>
        <v>0</v>
      </c>
      <c r="BN8" s="22">
        <v>2171</v>
      </c>
      <c r="BO8" s="24">
        <v>22825</v>
      </c>
      <c r="BP8" s="14">
        <f>VLOOKUP($B8,[1]工作表3!$C$4:$AC$43,22,0)</f>
        <v>426</v>
      </c>
      <c r="BQ8" s="14">
        <v>2171</v>
      </c>
      <c r="BR8" s="23" t="s">
        <v>98</v>
      </c>
      <c r="BS8" s="14">
        <f>VLOOKUP($B8,[1]工作表3!$C$4:$AC$43,23,0)</f>
        <v>1970</v>
      </c>
      <c r="BT8" s="14">
        <v>2171</v>
      </c>
      <c r="BU8" s="23" t="s">
        <v>98</v>
      </c>
      <c r="BV8" s="14">
        <f>VLOOKUP($B8,[1]工作表3!$C$4:$AC$43,24,0)</f>
        <v>1273</v>
      </c>
      <c r="BW8" s="27">
        <v>2171</v>
      </c>
      <c r="BX8" s="23" t="s">
        <v>99</v>
      </c>
      <c r="BY8" s="14">
        <f>VLOOKUP($B8,[1]工作表3!$C$4:$AC$43,25,0)</f>
        <v>0</v>
      </c>
      <c r="BZ8" s="14">
        <v>2171</v>
      </c>
      <c r="CA8" s="23" t="s">
        <v>99</v>
      </c>
      <c r="CB8" s="14">
        <f>VLOOKUP($B8,[1]工作表3!$C$4:$AC$43,26,0)</f>
        <v>0</v>
      </c>
      <c r="CC8" s="22" t="s">
        <v>90</v>
      </c>
      <c r="CD8" s="23"/>
      <c r="CE8" s="14">
        <f>VLOOKUP($B8,[1]工作表3!$C$4:$AC$43,27,0)</f>
        <v>0</v>
      </c>
    </row>
    <row r="9" spans="1:83" x14ac:dyDescent="0.25">
      <c r="A9" s="14" t="s">
        <v>120</v>
      </c>
      <c r="B9" s="14" t="s">
        <v>121</v>
      </c>
      <c r="C9" s="14" t="s">
        <v>122</v>
      </c>
      <c r="D9" s="14">
        <v>4</v>
      </c>
      <c r="E9" s="14">
        <v>4</v>
      </c>
      <c r="F9" s="14" t="s">
        <v>111</v>
      </c>
      <c r="G9" s="25" t="s">
        <v>87</v>
      </c>
      <c r="H9" s="14">
        <f>VLOOKUP($B9,[2]工作表2!$B$2:$AB$41,2,0)</f>
        <v>164250</v>
      </c>
      <c r="I9" s="14" t="s">
        <v>112</v>
      </c>
      <c r="J9" s="25" t="s">
        <v>87</v>
      </c>
      <c r="K9" s="14">
        <f>VLOOKUP($B9,[2]工作表2!$B$2:$AB$41,3,0)</f>
        <v>12000</v>
      </c>
      <c r="L9" s="14" t="s">
        <v>111</v>
      </c>
      <c r="M9" s="25" t="s">
        <v>87</v>
      </c>
      <c r="N9" s="14">
        <f>VLOOKUP($B9,[2]工作表2!$B$2:$AB$41,4,0)</f>
        <v>0</v>
      </c>
      <c r="O9" s="14" t="s">
        <v>111</v>
      </c>
      <c r="P9" s="25" t="s">
        <v>87</v>
      </c>
      <c r="Q9" s="14">
        <f>VLOOKUP($B9,[2]工作表2!$B$2:$AB$41,5,0)</f>
        <v>0</v>
      </c>
      <c r="R9" s="14" t="s">
        <v>111</v>
      </c>
      <c r="S9" s="25" t="s">
        <v>87</v>
      </c>
      <c r="T9" s="14">
        <f>VLOOKUP($B9,[2]工作表2!$B$2:$AB$41,6,0)</f>
        <v>5000</v>
      </c>
      <c r="U9" s="26" t="s">
        <v>111</v>
      </c>
      <c r="V9" s="31">
        <v>2171</v>
      </c>
      <c r="W9" s="14">
        <f>VLOOKUP($B9,[2]工作表2!$B$2:$AB$41,7,0)</f>
        <v>0</v>
      </c>
      <c r="X9" s="14" t="s">
        <v>89</v>
      </c>
      <c r="Y9" s="1">
        <v>22829</v>
      </c>
      <c r="Z9" s="14">
        <f>VLOOKUP($B9,[2]工作表2!$B$2:$AB$41,8,0)</f>
        <v>0</v>
      </c>
      <c r="AA9" s="26" t="s">
        <v>89</v>
      </c>
      <c r="AB9" s="2" t="s">
        <v>111</v>
      </c>
      <c r="AC9" s="14">
        <f>VLOOKUP($B9,[2]工作表2!$B$2:$AB$41,9,0)</f>
        <v>0</v>
      </c>
      <c r="AD9" s="14">
        <v>22829</v>
      </c>
      <c r="AE9" s="25" t="s">
        <v>87</v>
      </c>
      <c r="AF9" s="14">
        <f>VLOOKUP($B9,[2]工作表2!$B$2:$AB$41,10,0)</f>
        <v>0</v>
      </c>
      <c r="AG9" s="14" t="s">
        <v>90</v>
      </c>
      <c r="AH9" s="25"/>
      <c r="AI9" s="14">
        <f>VLOOKUP($B9,[2]工作表2!$B$2:$AB$41,11,0)</f>
        <v>0</v>
      </c>
      <c r="AJ9" s="14" t="s">
        <v>90</v>
      </c>
      <c r="AK9" s="25"/>
      <c r="AL9" s="14">
        <f>VLOOKUP($B9,[2]工作表2!$B$2:$AB$41,12,0)</f>
        <v>0</v>
      </c>
      <c r="AM9" s="22" t="s">
        <v>113</v>
      </c>
      <c r="AN9" s="23" t="s">
        <v>92</v>
      </c>
      <c r="AO9" s="14">
        <f>VLOOKUP($B9,[2]工作表2!$B$2:$AB$41,13,0)</f>
        <v>14727</v>
      </c>
      <c r="AP9" s="22">
        <v>630304</v>
      </c>
      <c r="AQ9" s="23" t="s">
        <v>92</v>
      </c>
      <c r="AR9" s="14">
        <f>VLOOKUP($B9,[2]工作表2!$B$2:$AB$41,14,0)</f>
        <v>8748</v>
      </c>
      <c r="AS9" s="22" t="s">
        <v>114</v>
      </c>
      <c r="AT9" s="23" t="s">
        <v>95</v>
      </c>
      <c r="AU9" s="14">
        <f>VLOOKUP($B9,[2]工作表2!$B$2:$AB$41,15,0)</f>
        <v>10848</v>
      </c>
      <c r="AV9" s="14">
        <v>2171</v>
      </c>
      <c r="AW9" s="24">
        <v>22825</v>
      </c>
      <c r="AX9" s="14">
        <f>VLOOKUP($B9,[2]工作表2!$B$2:$AB$41,16,0)</f>
        <v>1860</v>
      </c>
      <c r="AY9" s="22" t="s">
        <v>115</v>
      </c>
      <c r="AZ9" s="23" t="s">
        <v>89</v>
      </c>
      <c r="BA9" s="14">
        <f>VLOOKUP($B9,[2]工作表2!$B$2:$AB$41,17,0)</f>
        <v>0</v>
      </c>
      <c r="BB9" s="22" t="s">
        <v>116</v>
      </c>
      <c r="BC9" s="23" t="s">
        <v>89</v>
      </c>
      <c r="BD9" s="14">
        <f>VLOOKUP($B9,[2]工作表2!$B$2:$AB$41,18,0)</f>
        <v>0</v>
      </c>
      <c r="BE9" s="22">
        <v>2171</v>
      </c>
      <c r="BF9" s="23" t="s">
        <v>111</v>
      </c>
      <c r="BG9" s="14">
        <f>VLOOKUP($B9,[1]工作表3!$C$4:$AC$43,19,0)</f>
        <v>0</v>
      </c>
      <c r="BH9" s="22">
        <v>21785</v>
      </c>
      <c r="BI9" s="4">
        <v>2171</v>
      </c>
      <c r="BJ9" s="14">
        <f>VLOOKUP($B9,[1]工作表3!$C$4:$AC$43,20,0)</f>
        <v>0</v>
      </c>
      <c r="BK9" s="22">
        <v>21785</v>
      </c>
      <c r="BL9" s="4">
        <v>2171</v>
      </c>
      <c r="BM9" s="14">
        <f>VLOOKUP($B9,[1]工作表3!$C$4:$AC$43,21,0)</f>
        <v>0</v>
      </c>
      <c r="BN9" s="22">
        <v>2171</v>
      </c>
      <c r="BO9" s="24">
        <v>22825</v>
      </c>
      <c r="BP9" s="14">
        <f>VLOOKUP($B9,[1]工作表3!$C$4:$AC$43,22,0)</f>
        <v>907</v>
      </c>
      <c r="BQ9" s="14">
        <v>2171</v>
      </c>
      <c r="BR9" s="23" t="s">
        <v>98</v>
      </c>
      <c r="BS9" s="14">
        <f>VLOOKUP($B9,[1]工作表3!$C$4:$AC$43,23,0)</f>
        <v>4054</v>
      </c>
      <c r="BT9" s="14">
        <v>2171</v>
      </c>
      <c r="BU9" s="23" t="s">
        <v>98</v>
      </c>
      <c r="BV9" s="14">
        <f>VLOOKUP($B9,[1]工作表3!$C$4:$AC$43,24,0)</f>
        <v>3552</v>
      </c>
      <c r="BW9" s="27">
        <v>2171</v>
      </c>
      <c r="BX9" s="23" t="s">
        <v>99</v>
      </c>
      <c r="BY9" s="14">
        <f>VLOOKUP($B9,[1]工作表3!$C$4:$AC$43,25,0)</f>
        <v>0</v>
      </c>
      <c r="BZ9" s="14">
        <v>2171</v>
      </c>
      <c r="CA9" s="23" t="s">
        <v>99</v>
      </c>
      <c r="CB9" s="14">
        <f>VLOOKUP($B9,[1]工作表3!$C$4:$AC$43,26,0)</f>
        <v>0</v>
      </c>
      <c r="CC9" s="22" t="s">
        <v>90</v>
      </c>
      <c r="CD9" s="23"/>
      <c r="CE9" s="14">
        <f>VLOOKUP($B9,[1]工作表3!$C$4:$AC$43,27,0)</f>
        <v>0</v>
      </c>
    </row>
    <row r="10" spans="1:83" x14ac:dyDescent="0.25">
      <c r="A10" s="14" t="s">
        <v>123</v>
      </c>
      <c r="B10" s="14" t="s">
        <v>124</v>
      </c>
      <c r="C10" s="14" t="s">
        <v>125</v>
      </c>
      <c r="D10" s="14">
        <v>4</v>
      </c>
      <c r="E10" s="14">
        <v>4</v>
      </c>
      <c r="F10" s="14" t="s">
        <v>111</v>
      </c>
      <c r="G10" s="25" t="s">
        <v>87</v>
      </c>
      <c r="H10" s="14">
        <f>VLOOKUP($B10,[2]工作表2!$B$2:$AB$41,2,0)</f>
        <v>167770</v>
      </c>
      <c r="I10" s="14" t="s">
        <v>112</v>
      </c>
      <c r="J10" s="25" t="s">
        <v>87</v>
      </c>
      <c r="K10" s="14">
        <f>VLOOKUP($B10,[2]工作表2!$B$2:$AB$41,3,0)</f>
        <v>12000</v>
      </c>
      <c r="L10" s="14" t="s">
        <v>111</v>
      </c>
      <c r="M10" s="25" t="s">
        <v>87</v>
      </c>
      <c r="N10" s="14">
        <f>VLOOKUP($B10,[2]工作表2!$B$2:$AB$41,4,0)</f>
        <v>1200</v>
      </c>
      <c r="O10" s="14" t="s">
        <v>111</v>
      </c>
      <c r="P10" s="25" t="s">
        <v>87</v>
      </c>
      <c r="Q10" s="14">
        <f>VLOOKUP($B10,[2]工作表2!$B$2:$AB$41,5,0)</f>
        <v>0</v>
      </c>
      <c r="R10" s="14" t="s">
        <v>111</v>
      </c>
      <c r="S10" s="25" t="s">
        <v>87</v>
      </c>
      <c r="T10" s="14">
        <f>VLOOKUP($B10,[2]工作表2!$B$2:$AB$41,6,0)</f>
        <v>0</v>
      </c>
      <c r="U10" s="26" t="s">
        <v>111</v>
      </c>
      <c r="V10" s="31">
        <v>2171</v>
      </c>
      <c r="W10" s="14">
        <f>VLOOKUP($B10,[2]工作表2!$B$2:$AB$41,7,0)</f>
        <v>1200</v>
      </c>
      <c r="X10" s="14" t="s">
        <v>89</v>
      </c>
      <c r="Y10" s="1">
        <v>22829</v>
      </c>
      <c r="Z10" s="14">
        <f>VLOOKUP($B10,[2]工作表2!$B$2:$AB$41,8,0)</f>
        <v>0</v>
      </c>
      <c r="AA10" s="26" t="s">
        <v>89</v>
      </c>
      <c r="AB10" s="2" t="s">
        <v>111</v>
      </c>
      <c r="AC10" s="14">
        <f>VLOOKUP($B10,[2]工作表2!$B$2:$AB$41,9,0)</f>
        <v>0</v>
      </c>
      <c r="AD10" s="14">
        <v>22829</v>
      </c>
      <c r="AE10" s="25" t="s">
        <v>87</v>
      </c>
      <c r="AF10" s="14">
        <f>VLOOKUP($B10,[2]工作表2!$B$2:$AB$41,10,0)</f>
        <v>0</v>
      </c>
      <c r="AG10" s="14" t="s">
        <v>90</v>
      </c>
      <c r="AH10" s="25"/>
      <c r="AI10" s="14">
        <f>VLOOKUP($B10,[2]工作表2!$B$2:$AB$41,11,0)</f>
        <v>0</v>
      </c>
      <c r="AJ10" s="14" t="s">
        <v>90</v>
      </c>
      <c r="AK10" s="25"/>
      <c r="AL10" s="14">
        <f>VLOOKUP($B10,[2]工作表2!$B$2:$AB$41,12,0)</f>
        <v>0</v>
      </c>
      <c r="AM10" s="22" t="s">
        <v>113</v>
      </c>
      <c r="AN10" s="23" t="s">
        <v>92</v>
      </c>
      <c r="AO10" s="14">
        <f>VLOOKUP($B10,[2]工作表2!$B$2:$AB$41,13,0)</f>
        <v>15524</v>
      </c>
      <c r="AP10" s="22">
        <v>630304</v>
      </c>
      <c r="AQ10" s="23" t="s">
        <v>92</v>
      </c>
      <c r="AR10" s="14">
        <f>VLOOKUP($B10,[2]工作表2!$B$2:$AB$41,14,0)</f>
        <v>9808</v>
      </c>
      <c r="AS10" s="22" t="s">
        <v>114</v>
      </c>
      <c r="AT10" s="23" t="s">
        <v>95</v>
      </c>
      <c r="AU10" s="14">
        <f>VLOOKUP($B10,[2]工作表2!$B$2:$AB$41,15,0)</f>
        <v>12162</v>
      </c>
      <c r="AV10" s="14">
        <v>2171</v>
      </c>
      <c r="AW10" s="24">
        <v>22825</v>
      </c>
      <c r="AX10" s="14">
        <f>VLOOKUP($B10,[2]工作表2!$B$2:$AB$41,16,0)</f>
        <v>1140</v>
      </c>
      <c r="AY10" s="22" t="s">
        <v>115</v>
      </c>
      <c r="AZ10" s="23" t="s">
        <v>89</v>
      </c>
      <c r="BA10" s="14">
        <f>VLOOKUP($B10,[2]工作表2!$B$2:$AB$41,17,0)</f>
        <v>1185</v>
      </c>
      <c r="BB10" s="22" t="s">
        <v>116</v>
      </c>
      <c r="BC10" s="23" t="s">
        <v>89</v>
      </c>
      <c r="BD10" s="14">
        <f>VLOOKUP($B10,[2]工作表2!$B$2:$AB$41,18,0)</f>
        <v>0</v>
      </c>
      <c r="BE10" s="22">
        <v>2171</v>
      </c>
      <c r="BF10" s="23" t="s">
        <v>111</v>
      </c>
      <c r="BG10" s="14">
        <f>VLOOKUP($B10,[1]工作表3!$C$4:$AC$43,19,0)</f>
        <v>0</v>
      </c>
      <c r="BH10" s="22">
        <v>21785</v>
      </c>
      <c r="BI10" s="4">
        <v>2171</v>
      </c>
      <c r="BJ10" s="14">
        <f>VLOOKUP($B10,[1]工作表3!$C$4:$AC$43,20,0)</f>
        <v>0</v>
      </c>
      <c r="BK10" s="22">
        <v>21785</v>
      </c>
      <c r="BL10" s="4">
        <v>2171</v>
      </c>
      <c r="BM10" s="14">
        <f>VLOOKUP($B10,[1]工作表3!$C$4:$AC$43,21,0)</f>
        <v>0</v>
      </c>
      <c r="BN10" s="22">
        <v>2171</v>
      </c>
      <c r="BO10" s="24">
        <v>22825</v>
      </c>
      <c r="BP10" s="14">
        <f>VLOOKUP($B10,[1]工作表3!$C$4:$AC$43,22,0)</f>
        <v>905</v>
      </c>
      <c r="BQ10" s="14">
        <v>2171</v>
      </c>
      <c r="BR10" s="23" t="s">
        <v>98</v>
      </c>
      <c r="BS10" s="14">
        <f>VLOOKUP($B10,[1]工作表3!$C$4:$AC$43,23,0)</f>
        <v>4262</v>
      </c>
      <c r="BT10" s="14">
        <v>2171</v>
      </c>
      <c r="BU10" s="23" t="s">
        <v>98</v>
      </c>
      <c r="BV10" s="14">
        <f>VLOOKUP($B10,[1]工作表3!$C$4:$AC$43,24,0)</f>
        <v>7359</v>
      </c>
      <c r="BW10" s="27">
        <v>2171</v>
      </c>
      <c r="BX10" s="23" t="s">
        <v>99</v>
      </c>
      <c r="BY10" s="14">
        <f>VLOOKUP($B10,[1]工作表3!$C$4:$AC$43,25,0)</f>
        <v>5928</v>
      </c>
      <c r="BZ10" s="14">
        <v>2171</v>
      </c>
      <c r="CA10" s="23" t="s">
        <v>99</v>
      </c>
      <c r="CB10" s="14">
        <f>VLOOKUP($B10,[1]工作表3!$C$4:$AC$43,26,0)</f>
        <v>0</v>
      </c>
      <c r="CC10" s="22" t="s">
        <v>90</v>
      </c>
      <c r="CD10" s="23"/>
      <c r="CE10" s="14">
        <f>VLOOKUP($B10,[1]工作表3!$C$4:$AC$43,27,0)</f>
        <v>0</v>
      </c>
    </row>
    <row r="11" spans="1:83" x14ac:dyDescent="0.25">
      <c r="A11" s="14" t="s">
        <v>126</v>
      </c>
      <c r="B11" s="14" t="s">
        <v>127</v>
      </c>
      <c r="C11" s="14" t="s">
        <v>128</v>
      </c>
      <c r="D11" s="14">
        <v>2</v>
      </c>
      <c r="E11" s="14">
        <v>2</v>
      </c>
      <c r="F11" s="14" t="s">
        <v>129</v>
      </c>
      <c r="G11" s="25" t="s">
        <v>87</v>
      </c>
      <c r="H11" s="14">
        <f>VLOOKUP($B11,[2]工作表2!$B$2:$AB$41,2,0)</f>
        <v>114900</v>
      </c>
      <c r="I11" s="14" t="s">
        <v>130</v>
      </c>
      <c r="J11" s="25" t="s">
        <v>87</v>
      </c>
      <c r="K11" s="14">
        <f>VLOOKUP($B11,[2]工作表2!$B$2:$AB$41,3,0)</f>
        <v>6000</v>
      </c>
      <c r="L11" s="14" t="s">
        <v>129</v>
      </c>
      <c r="M11" s="25" t="s">
        <v>87</v>
      </c>
      <c r="N11" s="14">
        <f>VLOOKUP($B11,[2]工作表2!$B$2:$AB$41,4,0)</f>
        <v>0</v>
      </c>
      <c r="O11" s="14" t="s">
        <v>129</v>
      </c>
      <c r="P11" s="25" t="s">
        <v>87</v>
      </c>
      <c r="Q11" s="14">
        <f>VLOOKUP($B11,[2]工作表2!$B$2:$AB$41,5,0)</f>
        <v>0</v>
      </c>
      <c r="R11" s="14" t="s">
        <v>129</v>
      </c>
      <c r="S11" s="25" t="s">
        <v>87</v>
      </c>
      <c r="T11" s="14">
        <f>VLOOKUP($B11,[2]工作表2!$B$2:$AB$41,6,0)</f>
        <v>13000</v>
      </c>
      <c r="U11" s="26" t="s">
        <v>129</v>
      </c>
      <c r="V11" s="31">
        <v>2171</v>
      </c>
      <c r="W11" s="14">
        <f>VLOOKUP($B11,[2]工作表2!$B$2:$AB$41,7,0)</f>
        <v>0</v>
      </c>
      <c r="X11" s="14" t="s">
        <v>89</v>
      </c>
      <c r="Y11" s="1">
        <v>22829</v>
      </c>
      <c r="Z11" s="14">
        <f>VLOOKUP($B11,[2]工作表2!$B$2:$AB$41,8,0)</f>
        <v>0</v>
      </c>
      <c r="AA11" s="26" t="s">
        <v>89</v>
      </c>
      <c r="AB11" s="2" t="s">
        <v>129</v>
      </c>
      <c r="AC11" s="14">
        <f>VLOOKUP($B11,[2]工作表2!$B$2:$AB$41,9,0)</f>
        <v>0</v>
      </c>
      <c r="AD11" s="14">
        <v>22829</v>
      </c>
      <c r="AE11" s="25" t="s">
        <v>87</v>
      </c>
      <c r="AF11" s="14">
        <f>VLOOKUP($B11,[2]工作表2!$B$2:$AB$41,10,0)</f>
        <v>0</v>
      </c>
      <c r="AG11" s="14" t="s">
        <v>131</v>
      </c>
      <c r="AH11" s="25" t="s">
        <v>87</v>
      </c>
      <c r="AI11" s="14">
        <f>VLOOKUP($B11,[2]工作表2!$B$2:$AB$41,11,0)</f>
        <v>0</v>
      </c>
      <c r="AJ11" s="22" t="s">
        <v>129</v>
      </c>
      <c r="AK11" s="25" t="s">
        <v>87</v>
      </c>
      <c r="AL11" s="14">
        <f>VLOOKUP($B11,[2]工作表2!$B$2:$AB$41,12,0)</f>
        <v>0</v>
      </c>
      <c r="AM11" s="22" t="s">
        <v>132</v>
      </c>
      <c r="AN11" s="23" t="s">
        <v>92</v>
      </c>
      <c r="AO11" s="14">
        <f>VLOOKUP($B11,[2]工作表2!$B$2:$AB$41,13,0)</f>
        <v>4222</v>
      </c>
      <c r="AP11" s="22">
        <v>513304</v>
      </c>
      <c r="AQ11" s="23" t="s">
        <v>92</v>
      </c>
      <c r="AR11" s="14">
        <f>VLOOKUP($B11,[2]工作表2!$B$2:$AB$41,14,0)</f>
        <v>6267</v>
      </c>
      <c r="AS11" s="22" t="s">
        <v>133</v>
      </c>
      <c r="AT11" s="23" t="s">
        <v>95</v>
      </c>
      <c r="AU11" s="14">
        <f>VLOOKUP($B11,[2]工作表2!$B$2:$AB$41,15,0)</f>
        <v>7770</v>
      </c>
      <c r="AV11" s="14">
        <v>2171</v>
      </c>
      <c r="AW11" s="24">
        <v>22825</v>
      </c>
      <c r="AX11" s="14">
        <f>VLOOKUP($B11,[2]工作表2!$B$2:$AB$41,16,0)</f>
        <v>0</v>
      </c>
      <c r="AY11" s="22" t="s">
        <v>134</v>
      </c>
      <c r="AZ11" s="23" t="s">
        <v>89</v>
      </c>
      <c r="BA11" s="14">
        <f>VLOOKUP($B11,[2]工作表2!$B$2:$AB$41,17,0)</f>
        <v>0</v>
      </c>
      <c r="BB11" s="22">
        <v>513122</v>
      </c>
      <c r="BC11" s="23" t="s">
        <v>89</v>
      </c>
      <c r="BD11" s="14">
        <f>VLOOKUP($B11,[2]工作表2!$B$2:$AB$41,18,0)</f>
        <v>0</v>
      </c>
      <c r="BE11" s="22">
        <v>2171</v>
      </c>
      <c r="BF11" s="23" t="s">
        <v>129</v>
      </c>
      <c r="BG11" s="14">
        <f>VLOOKUP($B11,[1]工作表3!$C$4:$AC$43,19,0)</f>
        <v>0</v>
      </c>
      <c r="BH11" s="22">
        <v>21785</v>
      </c>
      <c r="BI11" s="4">
        <v>2171</v>
      </c>
      <c r="BJ11" s="14">
        <f>VLOOKUP($B11,[1]工作表3!$C$4:$AC$43,20,0)</f>
        <v>0</v>
      </c>
      <c r="BK11" s="22">
        <v>21785</v>
      </c>
      <c r="BL11" s="4">
        <v>2171</v>
      </c>
      <c r="BM11" s="14">
        <f>VLOOKUP($B11,[1]工作表3!$C$4:$AC$43,21,0)</f>
        <v>0</v>
      </c>
      <c r="BN11" s="22">
        <v>2171</v>
      </c>
      <c r="BO11" s="24">
        <v>22825</v>
      </c>
      <c r="BP11" s="14">
        <f>VLOOKUP($B11,[1]工作表3!$C$4:$AC$43,22,0)</f>
        <v>670</v>
      </c>
      <c r="BQ11" s="14">
        <v>2171</v>
      </c>
      <c r="BR11" s="23" t="s">
        <v>98</v>
      </c>
      <c r="BS11" s="14">
        <f>VLOOKUP($B11,[1]工作表3!$C$4:$AC$43,23,0)</f>
        <v>1100</v>
      </c>
      <c r="BT11" s="14">
        <v>2171</v>
      </c>
      <c r="BU11" s="23" t="s">
        <v>98</v>
      </c>
      <c r="BV11" s="14">
        <f>VLOOKUP($B11,[1]工作表3!$C$4:$AC$43,24,0)</f>
        <v>2009</v>
      </c>
      <c r="BW11" s="27">
        <v>2171</v>
      </c>
      <c r="BX11" s="23" t="s">
        <v>99</v>
      </c>
      <c r="BY11" s="14">
        <f>VLOOKUP($B11,[1]工作表3!$C$4:$AC$43,25,0)</f>
        <v>4590</v>
      </c>
      <c r="BZ11" s="14">
        <v>2171</v>
      </c>
      <c r="CA11" s="23" t="s">
        <v>99</v>
      </c>
      <c r="CB11" s="14">
        <f>VLOOKUP($B11,[1]工作表3!$C$4:$AC$43,26,0)</f>
        <v>0</v>
      </c>
      <c r="CC11" s="22" t="s">
        <v>90</v>
      </c>
      <c r="CD11" s="23"/>
      <c r="CE11" s="14">
        <f>VLOOKUP($B11,[1]工作表3!$C$4:$AC$43,27,0)</f>
        <v>0</v>
      </c>
    </row>
    <row r="12" spans="1:83" x14ac:dyDescent="0.25">
      <c r="A12" s="14" t="s">
        <v>135</v>
      </c>
      <c r="B12" s="14" t="s">
        <v>136</v>
      </c>
      <c r="C12" s="14" t="s">
        <v>137</v>
      </c>
      <c r="D12" s="14">
        <v>4</v>
      </c>
      <c r="E12" s="14">
        <v>4</v>
      </c>
      <c r="F12" s="14" t="s">
        <v>129</v>
      </c>
      <c r="G12" s="25" t="s">
        <v>87</v>
      </c>
      <c r="H12" s="14">
        <f>VLOOKUP($B12,[2]工作表2!$B$2:$AB$41,2,0)</f>
        <v>158300</v>
      </c>
      <c r="I12" s="14" t="s">
        <v>130</v>
      </c>
      <c r="J12" s="25" t="s">
        <v>87</v>
      </c>
      <c r="K12" s="14">
        <f>VLOOKUP($B12,[2]工作表2!$B$2:$AB$41,3,0)</f>
        <v>12000</v>
      </c>
      <c r="L12" s="14" t="s">
        <v>129</v>
      </c>
      <c r="M12" s="25" t="s">
        <v>87</v>
      </c>
      <c r="N12" s="14">
        <f>VLOOKUP($B12,[2]工作表2!$B$2:$AB$41,4,0)</f>
        <v>0</v>
      </c>
      <c r="O12" s="14" t="s">
        <v>129</v>
      </c>
      <c r="P12" s="25" t="s">
        <v>87</v>
      </c>
      <c r="Q12" s="14">
        <f>VLOOKUP($B12,[2]工作表2!$B$2:$AB$41,5,0)</f>
        <v>0</v>
      </c>
      <c r="R12" s="14" t="s">
        <v>129</v>
      </c>
      <c r="S12" s="25" t="s">
        <v>87</v>
      </c>
      <c r="T12" s="14">
        <f>VLOOKUP($B12,[2]工作表2!$B$2:$AB$41,6,0)</f>
        <v>5000</v>
      </c>
      <c r="U12" s="26" t="s">
        <v>129</v>
      </c>
      <c r="V12" s="31">
        <v>2171</v>
      </c>
      <c r="W12" s="14">
        <f>VLOOKUP($B12,[2]工作表2!$B$2:$AB$41,7,0)</f>
        <v>0</v>
      </c>
      <c r="X12" s="14" t="s">
        <v>89</v>
      </c>
      <c r="Y12" s="1">
        <v>22829</v>
      </c>
      <c r="Z12" s="14">
        <f>VLOOKUP($B12,[2]工作表2!$B$2:$AB$41,8,0)</f>
        <v>0</v>
      </c>
      <c r="AA12" s="26" t="s">
        <v>89</v>
      </c>
      <c r="AB12" s="2" t="s">
        <v>129</v>
      </c>
      <c r="AC12" s="14">
        <f>VLOOKUP($B12,[2]工作表2!$B$2:$AB$41,9,0)</f>
        <v>0</v>
      </c>
      <c r="AD12" s="14">
        <v>22829</v>
      </c>
      <c r="AE12" s="25" t="s">
        <v>87</v>
      </c>
      <c r="AF12" s="14">
        <f>VLOOKUP($B12,[2]工作表2!$B$2:$AB$41,10,0)</f>
        <v>0</v>
      </c>
      <c r="AG12" s="14" t="s">
        <v>90</v>
      </c>
      <c r="AH12" s="25"/>
      <c r="AI12" s="14">
        <f>VLOOKUP($B12,[2]工作表2!$B$2:$AB$41,11,0)</f>
        <v>0</v>
      </c>
      <c r="AJ12" s="14" t="s">
        <v>90</v>
      </c>
      <c r="AK12" s="25"/>
      <c r="AL12" s="14">
        <f>VLOOKUP($B12,[2]工作表2!$B$2:$AB$41,12,0)</f>
        <v>0</v>
      </c>
      <c r="AM12" s="22" t="s">
        <v>132</v>
      </c>
      <c r="AN12" s="23" t="s">
        <v>92</v>
      </c>
      <c r="AO12" s="14">
        <f>VLOOKUP($B12,[2]工作表2!$B$2:$AB$41,13,0)</f>
        <v>13325</v>
      </c>
      <c r="AP12" s="22">
        <v>513304</v>
      </c>
      <c r="AQ12" s="23" t="s">
        <v>92</v>
      </c>
      <c r="AR12" s="14">
        <f>VLOOKUP($B12,[2]工作表2!$B$2:$AB$41,14,0)</f>
        <v>8249</v>
      </c>
      <c r="AS12" s="22" t="s">
        <v>133</v>
      </c>
      <c r="AT12" s="23" t="s">
        <v>95</v>
      </c>
      <c r="AU12" s="14">
        <f>VLOOKUP($B12,[2]工作表2!$B$2:$AB$41,15,0)</f>
        <v>10230</v>
      </c>
      <c r="AV12" s="14">
        <v>2171</v>
      </c>
      <c r="AW12" s="24">
        <v>22825</v>
      </c>
      <c r="AX12" s="14">
        <f>VLOOKUP($B12,[2]工作表2!$B$2:$AB$41,16,0)</f>
        <v>1140</v>
      </c>
      <c r="AY12" s="22" t="s">
        <v>134</v>
      </c>
      <c r="AZ12" s="23" t="s">
        <v>89</v>
      </c>
      <c r="BA12" s="14">
        <f>VLOOKUP($B12,[2]工作表2!$B$2:$AB$41,17,0)</f>
        <v>0</v>
      </c>
      <c r="BB12" s="22">
        <v>513122</v>
      </c>
      <c r="BC12" s="23" t="s">
        <v>89</v>
      </c>
      <c r="BD12" s="14">
        <f>VLOOKUP($B12,[2]工作表2!$B$2:$AB$41,18,0)</f>
        <v>0</v>
      </c>
      <c r="BE12" s="22">
        <v>2171</v>
      </c>
      <c r="BF12" s="23" t="s">
        <v>129</v>
      </c>
      <c r="BG12" s="14">
        <f>VLOOKUP($B12,[1]工作表3!$C$4:$AC$43,19,0)</f>
        <v>4257</v>
      </c>
      <c r="BH12" s="22">
        <v>21785</v>
      </c>
      <c r="BI12" s="4">
        <v>2171</v>
      </c>
      <c r="BJ12" s="14">
        <f>VLOOKUP($B12,[1]工作表3!$C$4:$AC$43,20,0)</f>
        <v>0</v>
      </c>
      <c r="BK12" s="22">
        <v>21785</v>
      </c>
      <c r="BL12" s="4">
        <v>2171</v>
      </c>
      <c r="BM12" s="14">
        <f>VLOOKUP($B12,[1]工作表3!$C$4:$AC$43,21,0)</f>
        <v>0</v>
      </c>
      <c r="BN12" s="22">
        <v>2171</v>
      </c>
      <c r="BO12" s="24">
        <v>22825</v>
      </c>
      <c r="BP12" s="14">
        <f>VLOOKUP($B12,[1]工作表3!$C$4:$AC$43,22,0)</f>
        <v>878</v>
      </c>
      <c r="BQ12" s="14">
        <v>2171</v>
      </c>
      <c r="BR12" s="23" t="s">
        <v>98</v>
      </c>
      <c r="BS12" s="14">
        <f>VLOOKUP($B12,[1]工作表3!$C$4:$AC$43,23,0)</f>
        <v>3662</v>
      </c>
      <c r="BT12" s="14">
        <v>2171</v>
      </c>
      <c r="BU12" s="23" t="s">
        <v>98</v>
      </c>
      <c r="BV12" s="14">
        <f>VLOOKUP($B12,[1]工作表3!$C$4:$AC$43,24,0)</f>
        <v>3266</v>
      </c>
      <c r="BW12" s="27">
        <v>2171</v>
      </c>
      <c r="BX12" s="23" t="s">
        <v>99</v>
      </c>
      <c r="BY12" s="14">
        <f>VLOOKUP($B12,[1]工作表3!$C$4:$AC$43,25,0)</f>
        <v>0</v>
      </c>
      <c r="BZ12" s="14">
        <v>2171</v>
      </c>
      <c r="CA12" s="23" t="s">
        <v>99</v>
      </c>
      <c r="CB12" s="14">
        <f>VLOOKUP($B12,[1]工作表3!$C$4:$AC$43,26,0)</f>
        <v>0</v>
      </c>
      <c r="CC12" s="22" t="s">
        <v>90</v>
      </c>
      <c r="CD12" s="23"/>
      <c r="CE12" s="14">
        <f>VLOOKUP($B12,[1]工作表3!$C$4:$AC$43,27,0)</f>
        <v>0</v>
      </c>
    </row>
    <row r="13" spans="1:83" x14ac:dyDescent="0.25">
      <c r="A13" s="14" t="s">
        <v>135</v>
      </c>
      <c r="B13" s="14" t="s">
        <v>138</v>
      </c>
      <c r="C13" s="14" t="s">
        <v>139</v>
      </c>
      <c r="D13" s="14">
        <v>10</v>
      </c>
      <c r="E13" s="14">
        <v>10</v>
      </c>
      <c r="F13" s="14" t="s">
        <v>129</v>
      </c>
      <c r="G13" s="25" t="s">
        <v>87</v>
      </c>
      <c r="H13" s="14">
        <f>VLOOKUP($B13,[2]工作表2!$B$2:$AB$41,2,0)</f>
        <v>353900</v>
      </c>
      <c r="I13" s="14" t="s">
        <v>130</v>
      </c>
      <c r="J13" s="25" t="s">
        <v>87</v>
      </c>
      <c r="K13" s="14">
        <f>VLOOKUP($B13,[2]工作表2!$B$2:$AB$41,3,0)</f>
        <v>30000</v>
      </c>
      <c r="L13" s="14" t="s">
        <v>129</v>
      </c>
      <c r="M13" s="25" t="s">
        <v>87</v>
      </c>
      <c r="N13" s="14">
        <f>VLOOKUP($B13,[2]工作表2!$B$2:$AB$41,4,0)</f>
        <v>2400</v>
      </c>
      <c r="O13" s="14" t="s">
        <v>129</v>
      </c>
      <c r="P13" s="25" t="s">
        <v>87</v>
      </c>
      <c r="Q13" s="14">
        <f>VLOOKUP($B13,[2]工作表2!$B$2:$AB$41,5,0)</f>
        <v>0</v>
      </c>
      <c r="R13" s="14" t="s">
        <v>129</v>
      </c>
      <c r="S13" s="25" t="s">
        <v>87</v>
      </c>
      <c r="T13" s="14">
        <f>VLOOKUP($B13,[2]工作表2!$B$2:$AB$41,6,0)</f>
        <v>5000</v>
      </c>
      <c r="U13" s="26" t="s">
        <v>129</v>
      </c>
      <c r="V13" s="31">
        <v>2171</v>
      </c>
      <c r="W13" s="14">
        <f>VLOOKUP($B13,[2]工作表2!$B$2:$AB$41,7,0)</f>
        <v>3600</v>
      </c>
      <c r="X13" s="14" t="s">
        <v>89</v>
      </c>
      <c r="Y13" s="1">
        <v>22829</v>
      </c>
      <c r="Z13" s="14">
        <f>VLOOKUP($B13,[2]工作表2!$B$2:$AB$41,8,0)</f>
        <v>0</v>
      </c>
      <c r="AA13" s="26" t="s">
        <v>89</v>
      </c>
      <c r="AB13" s="2" t="s">
        <v>129</v>
      </c>
      <c r="AC13" s="14">
        <f>VLOOKUP($B13,[2]工作表2!$B$2:$AB$41,9,0)</f>
        <v>0</v>
      </c>
      <c r="AD13" s="14">
        <v>22829</v>
      </c>
      <c r="AE13" s="25" t="s">
        <v>87</v>
      </c>
      <c r="AF13" s="14">
        <f>VLOOKUP($B13,[2]工作表2!$B$2:$AB$41,10,0)</f>
        <v>0</v>
      </c>
      <c r="AG13" s="14" t="s">
        <v>90</v>
      </c>
      <c r="AH13" s="25"/>
      <c r="AI13" s="14">
        <f>VLOOKUP($B13,[2]工作表2!$B$2:$AB$41,11,0)</f>
        <v>0</v>
      </c>
      <c r="AJ13" s="14" t="s">
        <v>90</v>
      </c>
      <c r="AK13" s="25"/>
      <c r="AL13" s="14">
        <f>VLOOKUP($B13,[2]工作表2!$B$2:$AB$41,12,0)</f>
        <v>0</v>
      </c>
      <c r="AM13" s="22" t="s">
        <v>132</v>
      </c>
      <c r="AN13" s="23" t="s">
        <v>92</v>
      </c>
      <c r="AO13" s="14">
        <f>VLOOKUP($B13,[2]工作表2!$B$2:$AB$41,13,0)</f>
        <v>33168</v>
      </c>
      <c r="AP13" s="22">
        <v>513304</v>
      </c>
      <c r="AQ13" s="23" t="s">
        <v>92</v>
      </c>
      <c r="AR13" s="14">
        <f>VLOOKUP($B13,[2]工作表2!$B$2:$AB$41,14,0)</f>
        <v>19220</v>
      </c>
      <c r="AS13" s="22" t="s">
        <v>133</v>
      </c>
      <c r="AT13" s="23" t="s">
        <v>95</v>
      </c>
      <c r="AU13" s="14">
        <f>VLOOKUP($B13,[2]工作表2!$B$2:$AB$41,15,0)</f>
        <v>22182</v>
      </c>
      <c r="AV13" s="14">
        <v>2171</v>
      </c>
      <c r="AW13" s="24">
        <v>22825</v>
      </c>
      <c r="AX13" s="14">
        <f>VLOOKUP($B13,[2]工作表2!$B$2:$AB$41,16,0)</f>
        <v>6760</v>
      </c>
      <c r="AY13" s="22" t="s">
        <v>134</v>
      </c>
      <c r="AZ13" s="23" t="s">
        <v>89</v>
      </c>
      <c r="BA13" s="14">
        <f>VLOOKUP($B13,[2]工作表2!$B$2:$AB$41,17,0)</f>
        <v>7477</v>
      </c>
      <c r="BB13" s="22">
        <v>513122</v>
      </c>
      <c r="BC13" s="23" t="s">
        <v>89</v>
      </c>
      <c r="BD13" s="14">
        <f>VLOOKUP($B13,[2]工作表2!$B$2:$AB$41,18,0)</f>
        <v>0</v>
      </c>
      <c r="BE13" s="22">
        <v>2171</v>
      </c>
      <c r="BF13" s="23" t="s">
        <v>129</v>
      </c>
      <c r="BG13" s="14">
        <f>VLOOKUP($B13,[1]工作表3!$C$4:$AC$43,19,0)</f>
        <v>3530</v>
      </c>
      <c r="BH13" s="22">
        <v>21785</v>
      </c>
      <c r="BI13" s="4">
        <v>2171</v>
      </c>
      <c r="BJ13" s="14">
        <f>VLOOKUP($B13,[1]工作表3!$C$4:$AC$43,20,0)</f>
        <v>3710</v>
      </c>
      <c r="BK13" s="22">
        <v>21785</v>
      </c>
      <c r="BL13" s="4">
        <v>2171</v>
      </c>
      <c r="BM13" s="14">
        <f>VLOOKUP($B13,[1]工作表3!$C$4:$AC$43,21,0)</f>
        <v>0</v>
      </c>
      <c r="BN13" s="22">
        <v>2171</v>
      </c>
      <c r="BO13" s="24">
        <v>22825</v>
      </c>
      <c r="BP13" s="14">
        <f>VLOOKUP($B13,[1]工作表3!$C$4:$AC$43,22,0)</f>
        <v>1958</v>
      </c>
      <c r="BQ13" s="14">
        <v>2171</v>
      </c>
      <c r="BR13" s="23" t="s">
        <v>98</v>
      </c>
      <c r="BS13" s="14">
        <f>VLOOKUP($B13,[1]工作表3!$C$4:$AC$43,23,0)</f>
        <v>8483</v>
      </c>
      <c r="BT13" s="14">
        <v>2171</v>
      </c>
      <c r="BU13" s="23" t="s">
        <v>98</v>
      </c>
      <c r="BV13" s="14">
        <f>VLOOKUP($B13,[1]工作表3!$C$4:$AC$43,24,0)</f>
        <v>11612</v>
      </c>
      <c r="BW13" s="27">
        <v>2171</v>
      </c>
      <c r="BX13" s="23" t="s">
        <v>99</v>
      </c>
      <c r="BY13" s="14">
        <f>VLOOKUP($B13,[1]工作表3!$C$4:$AC$43,25,0)</f>
        <v>2892</v>
      </c>
      <c r="BZ13" s="14">
        <v>2171</v>
      </c>
      <c r="CA13" s="23" t="s">
        <v>99</v>
      </c>
      <c r="CB13" s="14">
        <f>VLOOKUP($B13,[1]工作表3!$C$4:$AC$43,26,0)</f>
        <v>1540</v>
      </c>
      <c r="CC13" s="22" t="s">
        <v>140</v>
      </c>
      <c r="CD13" s="23" t="s">
        <v>141</v>
      </c>
      <c r="CE13" s="14">
        <f>VLOOKUP($B13,[1]工作表3!$C$4:$AC$43,27,0)</f>
        <v>2000</v>
      </c>
    </row>
    <row r="14" spans="1:83" x14ac:dyDescent="0.25">
      <c r="A14" s="14" t="s">
        <v>135</v>
      </c>
      <c r="B14" s="14" t="s">
        <v>142</v>
      </c>
      <c r="C14" s="14" t="s">
        <v>143</v>
      </c>
      <c r="D14" s="14">
        <v>3</v>
      </c>
      <c r="E14" s="14">
        <v>3</v>
      </c>
      <c r="F14" s="14" t="s">
        <v>129</v>
      </c>
      <c r="G14" s="25" t="s">
        <v>87</v>
      </c>
      <c r="H14" s="14">
        <f>VLOOKUP($B14,[2]工作表2!$B$2:$AB$41,2,0)</f>
        <v>241200</v>
      </c>
      <c r="I14" s="14" t="s">
        <v>130</v>
      </c>
      <c r="J14" s="25" t="s">
        <v>87</v>
      </c>
      <c r="K14" s="14">
        <f>VLOOKUP($B14,[2]工作表2!$B$2:$AB$41,3,0)</f>
        <v>9000</v>
      </c>
      <c r="L14" s="14" t="s">
        <v>129</v>
      </c>
      <c r="M14" s="25" t="s">
        <v>87</v>
      </c>
      <c r="N14" s="14">
        <f>VLOOKUP($B14,[2]工作表2!$B$2:$AB$41,4,0)</f>
        <v>0</v>
      </c>
      <c r="O14" s="14" t="s">
        <v>129</v>
      </c>
      <c r="P14" s="25" t="s">
        <v>87</v>
      </c>
      <c r="Q14" s="14">
        <f>VLOOKUP($B14,[2]工作表2!$B$2:$AB$41,5,0)</f>
        <v>2800</v>
      </c>
      <c r="R14" s="14" t="s">
        <v>129</v>
      </c>
      <c r="S14" s="25" t="s">
        <v>87</v>
      </c>
      <c r="T14" s="14">
        <f>VLOOKUP($B14,[2]工作表2!$B$2:$AB$41,6,0)</f>
        <v>10000</v>
      </c>
      <c r="U14" s="26" t="s">
        <v>129</v>
      </c>
      <c r="V14" s="31">
        <v>2171</v>
      </c>
      <c r="W14" s="14">
        <f>VLOOKUP($B14,[2]工作表2!$B$2:$AB$41,7,0)</f>
        <v>8000</v>
      </c>
      <c r="X14" s="14" t="s">
        <v>89</v>
      </c>
      <c r="Y14" s="1">
        <v>22829</v>
      </c>
      <c r="Z14" s="14">
        <f>VLOOKUP($B14,[2]工作表2!$B$2:$AB$41,8,0)</f>
        <v>0</v>
      </c>
      <c r="AA14" s="26" t="s">
        <v>89</v>
      </c>
      <c r="AB14" s="2" t="s">
        <v>129</v>
      </c>
      <c r="AC14" s="14">
        <f>VLOOKUP($B14,[2]工作表2!$B$2:$AB$41,9,0)</f>
        <v>0</v>
      </c>
      <c r="AD14" s="14">
        <v>22829</v>
      </c>
      <c r="AE14" s="25" t="s">
        <v>87</v>
      </c>
      <c r="AF14" s="14">
        <f>VLOOKUP($B14,[2]工作表2!$B$2:$AB$41,10,0)</f>
        <v>20422</v>
      </c>
      <c r="AG14" s="14" t="s">
        <v>131</v>
      </c>
      <c r="AH14" s="25" t="s">
        <v>87</v>
      </c>
      <c r="AI14" s="14">
        <f>VLOOKUP($B14,[2]工作表2!$B$2:$AB$41,11,0)</f>
        <v>0</v>
      </c>
      <c r="AJ14" s="22" t="s">
        <v>129</v>
      </c>
      <c r="AK14" s="25" t="s">
        <v>87</v>
      </c>
      <c r="AL14" s="14">
        <f>VLOOKUP($B14,[2]工作表2!$B$2:$AB$41,12,0)</f>
        <v>0</v>
      </c>
      <c r="AM14" s="22" t="s">
        <v>132</v>
      </c>
      <c r="AN14" s="23" t="s">
        <v>92</v>
      </c>
      <c r="AO14" s="14">
        <f>VLOOKUP($B14,[2]工作表2!$B$2:$AB$41,13,0)</f>
        <v>12140</v>
      </c>
      <c r="AP14" s="22">
        <v>513304</v>
      </c>
      <c r="AQ14" s="23" t="s">
        <v>92</v>
      </c>
      <c r="AR14" s="14">
        <f>VLOOKUP($B14,[2]工作表2!$B$2:$AB$41,14,0)</f>
        <v>12988</v>
      </c>
      <c r="AS14" s="22" t="s">
        <v>133</v>
      </c>
      <c r="AT14" s="23" t="s">
        <v>95</v>
      </c>
      <c r="AU14" s="14">
        <f>VLOOKUP($B14,[2]工作表2!$B$2:$AB$41,15,0)</f>
        <v>16104</v>
      </c>
      <c r="AV14" s="14">
        <v>2171</v>
      </c>
      <c r="AW14" s="24">
        <v>22825</v>
      </c>
      <c r="AX14" s="14">
        <f>VLOOKUP($B14,[2]工作表2!$B$2:$AB$41,16,0)</f>
        <v>0</v>
      </c>
      <c r="AY14" s="22" t="s">
        <v>134</v>
      </c>
      <c r="AZ14" s="23" t="s">
        <v>89</v>
      </c>
      <c r="BA14" s="14">
        <f>VLOOKUP($B14,[2]工作表2!$B$2:$AB$41,17,0)</f>
        <v>0</v>
      </c>
      <c r="BB14" s="22">
        <v>513122</v>
      </c>
      <c r="BC14" s="23" t="s">
        <v>89</v>
      </c>
      <c r="BD14" s="14">
        <f>VLOOKUP($B14,[2]工作表2!$B$2:$AB$41,18,0)</f>
        <v>0</v>
      </c>
      <c r="BE14" s="22">
        <v>2171</v>
      </c>
      <c r="BF14" s="23" t="s">
        <v>129</v>
      </c>
      <c r="BG14" s="14">
        <f>VLOOKUP($B14,[1]工作表3!$C$4:$AC$43,19,0)</f>
        <v>0</v>
      </c>
      <c r="BH14" s="22">
        <v>21785</v>
      </c>
      <c r="BI14" s="4">
        <v>2171</v>
      </c>
      <c r="BJ14" s="14">
        <f>VLOOKUP($B14,[1]工作表3!$C$4:$AC$43,20,0)</f>
        <v>0</v>
      </c>
      <c r="BK14" s="22">
        <v>21785</v>
      </c>
      <c r="BL14" s="4">
        <v>2171</v>
      </c>
      <c r="BM14" s="14">
        <f>VLOOKUP($B14,[1]工作表3!$C$4:$AC$43,21,0)</f>
        <v>0</v>
      </c>
      <c r="BN14" s="22">
        <v>2171</v>
      </c>
      <c r="BO14" s="24">
        <v>22825</v>
      </c>
      <c r="BP14" s="14">
        <f>VLOOKUP($B14,[1]工作表3!$C$4:$AC$43,22,0)</f>
        <v>1316</v>
      </c>
      <c r="BQ14" s="14">
        <v>2171</v>
      </c>
      <c r="BR14" s="23" t="s">
        <v>98</v>
      </c>
      <c r="BS14" s="14">
        <f>VLOOKUP($B14,[1]工作表3!$C$4:$AC$43,23,0)</f>
        <v>3300</v>
      </c>
      <c r="BT14" s="14">
        <v>2171</v>
      </c>
      <c r="BU14" s="23" t="s">
        <v>98</v>
      </c>
      <c r="BV14" s="14">
        <f>VLOOKUP($B14,[1]工作表3!$C$4:$AC$43,24,0)</f>
        <v>5590</v>
      </c>
      <c r="BW14" s="27">
        <v>2171</v>
      </c>
      <c r="BX14" s="23" t="s">
        <v>99</v>
      </c>
      <c r="BY14" s="14">
        <f>VLOOKUP($B14,[1]工作表3!$C$4:$AC$43,25,0)</f>
        <v>7254</v>
      </c>
      <c r="BZ14" s="14">
        <v>2171</v>
      </c>
      <c r="CA14" s="23" t="s">
        <v>99</v>
      </c>
      <c r="CB14" s="14">
        <f>VLOOKUP($B14,[1]工作表3!$C$4:$AC$43,26,0)</f>
        <v>3070</v>
      </c>
      <c r="CC14" s="22" t="s">
        <v>90</v>
      </c>
      <c r="CD14" s="23"/>
      <c r="CE14" s="14">
        <f>VLOOKUP($B14,[1]工作表3!$C$4:$AC$43,27,0)</f>
        <v>0</v>
      </c>
    </row>
    <row r="15" spans="1:83" x14ac:dyDescent="0.25">
      <c r="A15" s="14" t="s">
        <v>135</v>
      </c>
      <c r="B15" s="14" t="s">
        <v>144</v>
      </c>
      <c r="C15" s="14" t="s">
        <v>145</v>
      </c>
      <c r="D15" s="14">
        <v>3</v>
      </c>
      <c r="E15" s="14">
        <v>2.46</v>
      </c>
      <c r="F15" s="14" t="s">
        <v>129</v>
      </c>
      <c r="G15" s="25" t="s">
        <v>87</v>
      </c>
      <c r="H15" s="14">
        <f>VLOOKUP($B15,[2]工作表2!$B$2:$AB$41,2,0)</f>
        <v>126487</v>
      </c>
      <c r="I15" s="14" t="s">
        <v>130</v>
      </c>
      <c r="J15" s="25" t="s">
        <v>87</v>
      </c>
      <c r="K15" s="14">
        <f>VLOOKUP($B15,[2]工作表2!$B$2:$AB$41,3,0)</f>
        <v>7600</v>
      </c>
      <c r="L15" s="14" t="s">
        <v>129</v>
      </c>
      <c r="M15" s="25" t="s">
        <v>87</v>
      </c>
      <c r="N15" s="14">
        <f>VLOOKUP($B15,[2]工作表2!$B$2:$AB$41,4,0)</f>
        <v>800</v>
      </c>
      <c r="O15" s="14" t="s">
        <v>129</v>
      </c>
      <c r="P15" s="25" t="s">
        <v>87</v>
      </c>
      <c r="Q15" s="14">
        <f>VLOOKUP($B15,[2]工作表2!$B$2:$AB$41,5,0)</f>
        <v>3000</v>
      </c>
      <c r="R15" s="14" t="s">
        <v>129</v>
      </c>
      <c r="S15" s="25" t="s">
        <v>87</v>
      </c>
      <c r="T15" s="14">
        <f>VLOOKUP($B15,[2]工作表2!$B$2:$AB$41,6,0)</f>
        <v>8000</v>
      </c>
      <c r="U15" s="26" t="s">
        <v>129</v>
      </c>
      <c r="V15" s="31">
        <v>2171</v>
      </c>
      <c r="W15" s="14">
        <f>VLOOKUP($B15,[2]工作表2!$B$2:$AB$41,7,0)</f>
        <v>0</v>
      </c>
      <c r="X15" s="14" t="s">
        <v>89</v>
      </c>
      <c r="Y15" s="1">
        <v>22829</v>
      </c>
      <c r="Z15" s="14">
        <f>VLOOKUP($B15,[2]工作表2!$B$2:$AB$41,8,0)</f>
        <v>0</v>
      </c>
      <c r="AA15" s="26" t="s">
        <v>89</v>
      </c>
      <c r="AB15" s="2" t="s">
        <v>129</v>
      </c>
      <c r="AC15" s="14">
        <f>VLOOKUP($B15,[2]工作表2!$B$2:$AB$41,9,0)</f>
        <v>0</v>
      </c>
      <c r="AD15" s="14">
        <v>22829</v>
      </c>
      <c r="AE15" s="25" t="s">
        <v>87</v>
      </c>
      <c r="AF15" s="14">
        <f>VLOOKUP($B15,[2]工作表2!$B$2:$AB$41,10,0)</f>
        <v>0</v>
      </c>
      <c r="AG15" s="14" t="s">
        <v>131</v>
      </c>
      <c r="AH15" s="25" t="s">
        <v>87</v>
      </c>
      <c r="AI15" s="14">
        <f>VLOOKUP($B15,[2]工作表2!$B$2:$AB$41,11,0)</f>
        <v>0</v>
      </c>
      <c r="AJ15" s="22" t="s">
        <v>129</v>
      </c>
      <c r="AK15" s="25" t="s">
        <v>87</v>
      </c>
      <c r="AL15" s="14">
        <f>VLOOKUP($B15,[2]工作表2!$B$2:$AB$41,12,0)</f>
        <v>0</v>
      </c>
      <c r="AM15" s="22" t="s">
        <v>132</v>
      </c>
      <c r="AN15" s="23" t="s">
        <v>92</v>
      </c>
      <c r="AO15" s="14">
        <f>VLOOKUP($B15,[2]工作表2!$B$2:$AB$41,13,0)</f>
        <v>9643</v>
      </c>
      <c r="AP15" s="22">
        <v>513304</v>
      </c>
      <c r="AQ15" s="23" t="s">
        <v>92</v>
      </c>
      <c r="AR15" s="14">
        <f>VLOOKUP($B15,[2]工作表2!$B$2:$AB$41,14,0)</f>
        <v>6276</v>
      </c>
      <c r="AS15" s="22" t="s">
        <v>133</v>
      </c>
      <c r="AT15" s="23" t="s">
        <v>95</v>
      </c>
      <c r="AU15" s="14">
        <f>VLOOKUP($B15,[2]工作表2!$B$2:$AB$41,15,0)</f>
        <v>8848</v>
      </c>
      <c r="AV15" s="14">
        <v>2171</v>
      </c>
      <c r="AW15" s="24">
        <v>22825</v>
      </c>
      <c r="AX15" s="14">
        <f>VLOOKUP($B15,[2]工作表2!$B$2:$AB$41,16,0)</f>
        <v>1980</v>
      </c>
      <c r="AY15" s="22" t="s">
        <v>134</v>
      </c>
      <c r="AZ15" s="23" t="s">
        <v>89</v>
      </c>
      <c r="BA15" s="14">
        <f>VLOOKUP($B15,[2]工作表2!$B$2:$AB$41,17,0)</f>
        <v>0</v>
      </c>
      <c r="BB15" s="22">
        <v>513122</v>
      </c>
      <c r="BC15" s="23" t="s">
        <v>89</v>
      </c>
      <c r="BD15" s="14">
        <f>VLOOKUP($B15,[2]工作表2!$B$2:$AB$41,18,0)</f>
        <v>0</v>
      </c>
      <c r="BE15" s="22">
        <v>2171</v>
      </c>
      <c r="BF15" s="23" t="s">
        <v>129</v>
      </c>
      <c r="BG15" s="14">
        <f>VLOOKUP($B15,[1]工作表3!$C$4:$AC$43,19,0)</f>
        <v>3817</v>
      </c>
      <c r="BH15" s="22">
        <v>21785</v>
      </c>
      <c r="BI15" s="4">
        <v>2171</v>
      </c>
      <c r="BJ15" s="14">
        <f>VLOOKUP($B15,[1]工作表3!$C$4:$AC$43,20,0)</f>
        <v>0</v>
      </c>
      <c r="BK15" s="22">
        <v>21785</v>
      </c>
      <c r="BL15" s="4">
        <v>2171</v>
      </c>
      <c r="BM15" s="14">
        <f>VLOOKUP($B15,[1]工作表3!$C$4:$AC$43,21,0)</f>
        <v>0</v>
      </c>
      <c r="BN15" s="22">
        <v>2171</v>
      </c>
      <c r="BO15" s="24">
        <v>22825</v>
      </c>
      <c r="BP15" s="14">
        <f>VLOOKUP($B15,[1]工作表3!$C$4:$AC$43,22,0)</f>
        <v>730</v>
      </c>
      <c r="BQ15" s="14">
        <v>2171</v>
      </c>
      <c r="BR15" s="23" t="s">
        <v>98</v>
      </c>
      <c r="BS15" s="14">
        <f>VLOOKUP($B15,[1]工作表3!$C$4:$AC$43,23,0)</f>
        <v>2627</v>
      </c>
      <c r="BT15" s="14">
        <v>2171</v>
      </c>
      <c r="BU15" s="23" t="s">
        <v>98</v>
      </c>
      <c r="BV15" s="14">
        <f>VLOOKUP($B15,[1]工作表3!$C$4:$AC$43,24,0)</f>
        <v>2011</v>
      </c>
      <c r="BW15" s="27">
        <v>2171</v>
      </c>
      <c r="BX15" s="23" t="s">
        <v>99</v>
      </c>
      <c r="BY15" s="14">
        <f>VLOOKUP($B15,[1]工作表3!$C$4:$AC$43,25,0)</f>
        <v>0</v>
      </c>
      <c r="BZ15" s="14">
        <v>2171</v>
      </c>
      <c r="CA15" s="23" t="s">
        <v>99</v>
      </c>
      <c r="CB15" s="14">
        <f>VLOOKUP($B15,[1]工作表3!$C$4:$AC$43,26,0)</f>
        <v>4050</v>
      </c>
      <c r="CC15" s="22" t="s">
        <v>90</v>
      </c>
      <c r="CD15" s="23"/>
      <c r="CE15" s="14">
        <f>VLOOKUP($B15,[1]工作表3!$C$4:$AC$43,27,0)</f>
        <v>0</v>
      </c>
    </row>
    <row r="16" spans="1:83" x14ac:dyDescent="0.25">
      <c r="A16" s="14" t="s">
        <v>135</v>
      </c>
      <c r="B16" s="14" t="s">
        <v>146</v>
      </c>
      <c r="C16" s="14" t="s">
        <v>147</v>
      </c>
      <c r="D16" s="14">
        <v>4</v>
      </c>
      <c r="E16" s="14">
        <v>4</v>
      </c>
      <c r="F16" s="14" t="s">
        <v>129</v>
      </c>
      <c r="G16" s="25" t="s">
        <v>87</v>
      </c>
      <c r="H16" s="14">
        <f>VLOOKUP($B16,[2]工作表2!$B$2:$AB$41,2,0)</f>
        <v>172700</v>
      </c>
      <c r="I16" s="14" t="s">
        <v>130</v>
      </c>
      <c r="J16" s="25" t="s">
        <v>87</v>
      </c>
      <c r="K16" s="14">
        <f>VLOOKUP($B16,[2]工作表2!$B$2:$AB$41,3,0)</f>
        <v>12000</v>
      </c>
      <c r="L16" s="14" t="s">
        <v>129</v>
      </c>
      <c r="M16" s="25" t="s">
        <v>87</v>
      </c>
      <c r="N16" s="14">
        <f>VLOOKUP($B16,[2]工作表2!$B$2:$AB$41,4,0)</f>
        <v>0</v>
      </c>
      <c r="O16" s="14" t="s">
        <v>129</v>
      </c>
      <c r="P16" s="25" t="s">
        <v>87</v>
      </c>
      <c r="Q16" s="14">
        <f>VLOOKUP($B16,[2]工作表2!$B$2:$AB$41,5,0)</f>
        <v>0</v>
      </c>
      <c r="R16" s="14" t="s">
        <v>129</v>
      </c>
      <c r="S16" s="25" t="s">
        <v>87</v>
      </c>
      <c r="T16" s="14">
        <f>VLOOKUP($B16,[2]工作表2!$B$2:$AB$41,6,0)</f>
        <v>13000</v>
      </c>
      <c r="U16" s="26" t="s">
        <v>129</v>
      </c>
      <c r="V16" s="31">
        <v>2171</v>
      </c>
      <c r="W16" s="14">
        <f>VLOOKUP($B16,[2]工作表2!$B$2:$AB$41,7,0)</f>
        <v>0</v>
      </c>
      <c r="X16" s="14" t="s">
        <v>89</v>
      </c>
      <c r="Y16" s="1">
        <v>22829</v>
      </c>
      <c r="Z16" s="14">
        <f>VLOOKUP($B16,[2]工作表2!$B$2:$AB$41,8,0)</f>
        <v>0</v>
      </c>
      <c r="AA16" s="26" t="s">
        <v>89</v>
      </c>
      <c r="AB16" s="2" t="s">
        <v>129</v>
      </c>
      <c r="AC16" s="14">
        <f>VLOOKUP($B16,[2]工作表2!$B$2:$AB$41,9,0)</f>
        <v>0</v>
      </c>
      <c r="AD16" s="14">
        <v>22829</v>
      </c>
      <c r="AE16" s="25" t="s">
        <v>87</v>
      </c>
      <c r="AF16" s="14">
        <f>VLOOKUP($B16,[2]工作表2!$B$2:$AB$41,10,0)</f>
        <v>207</v>
      </c>
      <c r="AG16" s="14" t="s">
        <v>90</v>
      </c>
      <c r="AH16" s="25"/>
      <c r="AI16" s="14">
        <f>VLOOKUP($B16,[2]工作表2!$B$2:$AB$41,11,0)</f>
        <v>0</v>
      </c>
      <c r="AJ16" s="14" t="s">
        <v>90</v>
      </c>
      <c r="AK16" s="25"/>
      <c r="AL16" s="14">
        <f>VLOOKUP($B16,[2]工作表2!$B$2:$AB$41,12,0)</f>
        <v>0</v>
      </c>
      <c r="AM16" s="22" t="s">
        <v>132</v>
      </c>
      <c r="AN16" s="23" t="s">
        <v>92</v>
      </c>
      <c r="AO16" s="14">
        <f>VLOOKUP($B16,[2]工作表2!$B$2:$AB$41,13,0)</f>
        <v>14263</v>
      </c>
      <c r="AP16" s="22">
        <v>513304</v>
      </c>
      <c r="AQ16" s="23" t="s">
        <v>92</v>
      </c>
      <c r="AR16" s="14">
        <f>VLOOKUP($B16,[2]工作表2!$B$2:$AB$41,14,0)</f>
        <v>9025</v>
      </c>
      <c r="AS16" s="22" t="s">
        <v>133</v>
      </c>
      <c r="AT16" s="23" t="s">
        <v>95</v>
      </c>
      <c r="AU16" s="14">
        <f>VLOOKUP($B16,[2]工作表2!$B$2:$AB$41,15,0)</f>
        <v>11190</v>
      </c>
      <c r="AV16" s="14">
        <v>2171</v>
      </c>
      <c r="AW16" s="24">
        <v>22825</v>
      </c>
      <c r="AX16" s="14">
        <f>VLOOKUP($B16,[2]工作表2!$B$2:$AB$41,16,0)</f>
        <v>1200</v>
      </c>
      <c r="AY16" s="22" t="s">
        <v>134</v>
      </c>
      <c r="AZ16" s="23" t="s">
        <v>89</v>
      </c>
      <c r="BA16" s="14">
        <f>VLOOKUP($B16,[2]工作表2!$B$2:$AB$41,17,0)</f>
        <v>0</v>
      </c>
      <c r="BB16" s="22">
        <v>513122</v>
      </c>
      <c r="BC16" s="23" t="s">
        <v>89</v>
      </c>
      <c r="BD16" s="14">
        <f>VLOOKUP($B16,[2]工作表2!$B$2:$AB$41,18,0)</f>
        <v>0</v>
      </c>
      <c r="BE16" s="22">
        <v>2171</v>
      </c>
      <c r="BF16" s="23" t="s">
        <v>129</v>
      </c>
      <c r="BG16" s="14">
        <f>VLOOKUP($B16,[1]工作表3!$C$4:$AC$43,19,0)</f>
        <v>1788</v>
      </c>
      <c r="BH16" s="22">
        <v>21785</v>
      </c>
      <c r="BI16" s="4">
        <v>2171</v>
      </c>
      <c r="BJ16" s="14">
        <f>VLOOKUP($B16,[1]工作表3!$C$4:$AC$43,20,0)</f>
        <v>0</v>
      </c>
      <c r="BK16" s="22">
        <v>21785</v>
      </c>
      <c r="BL16" s="4">
        <v>2171</v>
      </c>
      <c r="BM16" s="14">
        <f>VLOOKUP($B16,[1]工作表3!$C$4:$AC$43,21,0)</f>
        <v>0</v>
      </c>
      <c r="BN16" s="22">
        <v>2171</v>
      </c>
      <c r="BO16" s="24">
        <v>22825</v>
      </c>
      <c r="BP16" s="14">
        <f>VLOOKUP($B16,[1]工作表3!$C$4:$AC$43,22,0)</f>
        <v>990</v>
      </c>
      <c r="BQ16" s="14">
        <v>2171</v>
      </c>
      <c r="BR16" s="23" t="s">
        <v>98</v>
      </c>
      <c r="BS16" s="14">
        <f>VLOOKUP($B16,[1]工作表3!$C$4:$AC$43,23,0)</f>
        <v>3916</v>
      </c>
      <c r="BT16" s="14">
        <v>2171</v>
      </c>
      <c r="BU16" s="23" t="s">
        <v>98</v>
      </c>
      <c r="BV16" s="14">
        <f>VLOOKUP($B16,[1]工作表3!$C$4:$AC$43,24,0)</f>
        <v>4904</v>
      </c>
      <c r="BW16" s="27">
        <v>2171</v>
      </c>
      <c r="BX16" s="23" t="s">
        <v>99</v>
      </c>
      <c r="BY16" s="14">
        <f>VLOOKUP($B16,[1]工作表3!$C$4:$AC$43,25,0)</f>
        <v>0</v>
      </c>
      <c r="BZ16" s="14">
        <v>2171</v>
      </c>
      <c r="CA16" s="23" t="s">
        <v>99</v>
      </c>
      <c r="CB16" s="14">
        <f>VLOOKUP($B16,[1]工作表3!$C$4:$AC$43,26,0)</f>
        <v>0</v>
      </c>
      <c r="CC16" s="22" t="s">
        <v>90</v>
      </c>
      <c r="CD16" s="23"/>
      <c r="CE16" s="14">
        <f>VLOOKUP($B16,[1]工作表3!$C$4:$AC$43,27,0)</f>
        <v>0</v>
      </c>
    </row>
    <row r="17" spans="1:83" x14ac:dyDescent="0.25">
      <c r="A17" s="14" t="s">
        <v>148</v>
      </c>
      <c r="B17" s="14" t="s">
        <v>149</v>
      </c>
      <c r="C17" s="14" t="s">
        <v>150</v>
      </c>
      <c r="D17" s="14">
        <v>6</v>
      </c>
      <c r="E17" s="14">
        <v>6</v>
      </c>
      <c r="F17" s="14" t="s">
        <v>129</v>
      </c>
      <c r="G17" s="25" t="s">
        <v>87</v>
      </c>
      <c r="H17" s="14">
        <f>VLOOKUP($B17,[2]工作表2!$B$2:$AB$41,2,0)</f>
        <v>188500</v>
      </c>
      <c r="I17" s="14" t="s">
        <v>130</v>
      </c>
      <c r="J17" s="25" t="s">
        <v>87</v>
      </c>
      <c r="K17" s="14">
        <f>VLOOKUP($B17,[2]工作表2!$B$2:$AB$41,3,0)</f>
        <v>18000</v>
      </c>
      <c r="L17" s="14" t="s">
        <v>129</v>
      </c>
      <c r="M17" s="25" t="s">
        <v>87</v>
      </c>
      <c r="N17" s="14">
        <f>VLOOKUP($B17,[2]工作表2!$B$2:$AB$41,4,0)</f>
        <v>6000</v>
      </c>
      <c r="O17" s="14" t="s">
        <v>129</v>
      </c>
      <c r="P17" s="25" t="s">
        <v>87</v>
      </c>
      <c r="Q17" s="14">
        <f>VLOOKUP($B17,[2]工作表2!$B$2:$AB$41,5,0)</f>
        <v>0</v>
      </c>
      <c r="R17" s="14" t="s">
        <v>129</v>
      </c>
      <c r="S17" s="25" t="s">
        <v>87</v>
      </c>
      <c r="T17" s="14">
        <f>VLOOKUP($B17,[2]工作表2!$B$2:$AB$41,6,0)</f>
        <v>3000</v>
      </c>
      <c r="U17" s="26" t="s">
        <v>129</v>
      </c>
      <c r="V17" s="31">
        <v>2171</v>
      </c>
      <c r="W17" s="14">
        <f>VLOOKUP($B17,[2]工作表2!$B$2:$AB$41,7,0)</f>
        <v>5360</v>
      </c>
      <c r="X17" s="14" t="s">
        <v>89</v>
      </c>
      <c r="Y17" s="1">
        <v>22829</v>
      </c>
      <c r="Z17" s="14">
        <f>VLOOKUP($B17,[2]工作表2!$B$2:$AB$41,8,0)</f>
        <v>0</v>
      </c>
      <c r="AA17" s="26" t="s">
        <v>89</v>
      </c>
      <c r="AB17" s="2" t="s">
        <v>129</v>
      </c>
      <c r="AC17" s="14">
        <f>VLOOKUP($B17,[2]工作表2!$B$2:$AB$41,9,0)</f>
        <v>0</v>
      </c>
      <c r="AD17" s="14">
        <v>22829</v>
      </c>
      <c r="AE17" s="25" t="s">
        <v>87</v>
      </c>
      <c r="AF17" s="14">
        <f>VLOOKUP($B17,[2]工作表2!$B$2:$AB$41,10,0)</f>
        <v>0</v>
      </c>
      <c r="AG17" s="14" t="s">
        <v>90</v>
      </c>
      <c r="AH17" s="25"/>
      <c r="AI17" s="14">
        <f>VLOOKUP($B17,[2]工作表2!$B$2:$AB$41,11,0)</f>
        <v>0</v>
      </c>
      <c r="AJ17" s="26" t="s">
        <v>129</v>
      </c>
      <c r="AK17" s="25"/>
      <c r="AL17" s="14">
        <f>VLOOKUP($B17,[2]工作表2!$B$2:$AB$41,12,0)</f>
        <v>3200</v>
      </c>
      <c r="AM17" s="22" t="s">
        <v>132</v>
      </c>
      <c r="AN17" s="23" t="s">
        <v>92</v>
      </c>
      <c r="AO17" s="14">
        <f>VLOOKUP($B17,[2]工作表2!$B$2:$AB$41,13,0)</f>
        <v>20193</v>
      </c>
      <c r="AP17" s="22">
        <v>513304</v>
      </c>
      <c r="AQ17" s="23" t="s">
        <v>92</v>
      </c>
      <c r="AR17" s="14">
        <f>VLOOKUP($B17,[2]工作表2!$B$2:$AB$41,14,0)</f>
        <v>11338</v>
      </c>
      <c r="AS17" s="22" t="s">
        <v>133</v>
      </c>
      <c r="AT17" s="23" t="s">
        <v>95</v>
      </c>
      <c r="AU17" s="14">
        <f>VLOOKUP($B17,[2]工作表2!$B$2:$AB$41,15,0)</f>
        <v>14058</v>
      </c>
      <c r="AV17" s="14">
        <v>2171</v>
      </c>
      <c r="AW17" s="24">
        <v>22825</v>
      </c>
      <c r="AX17" s="14">
        <f>VLOOKUP($B17,[2]工作表2!$B$2:$AB$41,16,0)</f>
        <v>0</v>
      </c>
      <c r="AY17" s="22" t="s">
        <v>134</v>
      </c>
      <c r="AZ17" s="23" t="s">
        <v>89</v>
      </c>
      <c r="BA17" s="14">
        <f>VLOOKUP($B17,[2]工作表2!$B$2:$AB$41,17,0)</f>
        <v>923</v>
      </c>
      <c r="BB17" s="22">
        <v>513122</v>
      </c>
      <c r="BC17" s="23" t="s">
        <v>89</v>
      </c>
      <c r="BD17" s="14">
        <f>VLOOKUP($B17,[2]工作表2!$B$2:$AB$41,18,0)</f>
        <v>0</v>
      </c>
      <c r="BE17" s="22">
        <v>2171</v>
      </c>
      <c r="BF17" s="23" t="s">
        <v>129</v>
      </c>
      <c r="BG17" s="14">
        <f>VLOOKUP($B17,[1]工作表3!$C$4:$AC$43,19,0)</f>
        <v>0</v>
      </c>
      <c r="BH17" s="22">
        <v>21785</v>
      </c>
      <c r="BI17" s="4">
        <v>2171</v>
      </c>
      <c r="BJ17" s="14">
        <f>VLOOKUP($B17,[1]工作表3!$C$4:$AC$43,20,0)</f>
        <v>0</v>
      </c>
      <c r="BK17" s="22">
        <v>21785</v>
      </c>
      <c r="BL17" s="4">
        <v>2171</v>
      </c>
      <c r="BM17" s="14">
        <f>VLOOKUP($B17,[1]工作表3!$C$4:$AC$43,21,0)</f>
        <v>0</v>
      </c>
      <c r="BN17" s="22">
        <v>2171</v>
      </c>
      <c r="BO17" s="24">
        <v>22825</v>
      </c>
      <c r="BP17" s="14">
        <f>VLOOKUP($B17,[1]工作表3!$C$4:$AC$43,22,0)</f>
        <v>1079</v>
      </c>
      <c r="BQ17" s="14">
        <v>2171</v>
      </c>
      <c r="BR17" s="23" t="s">
        <v>98</v>
      </c>
      <c r="BS17" s="14">
        <f>VLOOKUP($B17,[1]工作表3!$C$4:$AC$43,23,0)</f>
        <v>5138</v>
      </c>
      <c r="BT17" s="14">
        <v>2171</v>
      </c>
      <c r="BU17" s="23" t="s">
        <v>98</v>
      </c>
      <c r="BV17" s="14">
        <f>VLOOKUP($B17,[1]工作表3!$C$4:$AC$43,24,0)</f>
        <v>5257</v>
      </c>
      <c r="BW17" s="27">
        <v>2171</v>
      </c>
      <c r="BX17" s="23" t="s">
        <v>99</v>
      </c>
      <c r="BY17" s="14">
        <f>VLOOKUP($B17,[1]工作表3!$C$4:$AC$43,25,0)</f>
        <v>0</v>
      </c>
      <c r="BZ17" s="14">
        <v>2171</v>
      </c>
      <c r="CA17" s="23" t="s">
        <v>99</v>
      </c>
      <c r="CB17" s="14">
        <f>VLOOKUP($B17,[1]工作表3!$C$4:$AC$43,26,0)</f>
        <v>0</v>
      </c>
      <c r="CC17" s="22" t="s">
        <v>90</v>
      </c>
      <c r="CD17" s="23"/>
      <c r="CE17" s="14">
        <f>VLOOKUP($B17,[1]工作表3!$C$4:$AC$43,27,0)</f>
        <v>0</v>
      </c>
    </row>
    <row r="18" spans="1:83" x14ac:dyDescent="0.25">
      <c r="A18" s="14" t="s">
        <v>126</v>
      </c>
      <c r="B18" s="14" t="s">
        <v>151</v>
      </c>
      <c r="C18" s="14" t="s">
        <v>152</v>
      </c>
      <c r="D18" s="14">
        <v>5</v>
      </c>
      <c r="E18" s="14">
        <v>5</v>
      </c>
      <c r="F18" s="14" t="s">
        <v>129</v>
      </c>
      <c r="G18" s="25" t="s">
        <v>87</v>
      </c>
      <c r="H18" s="14">
        <f>VLOOKUP($B18,[2]工作表2!$B$2:$AB$41,2,0)</f>
        <v>182200</v>
      </c>
      <c r="I18" s="14" t="s">
        <v>130</v>
      </c>
      <c r="J18" s="25" t="s">
        <v>87</v>
      </c>
      <c r="K18" s="14">
        <f>VLOOKUP($B18,[2]工作表2!$B$2:$AB$41,3,0)</f>
        <v>15000</v>
      </c>
      <c r="L18" s="14" t="s">
        <v>129</v>
      </c>
      <c r="M18" s="25" t="s">
        <v>87</v>
      </c>
      <c r="N18" s="14">
        <f>VLOOKUP($B18,[2]工作表2!$B$2:$AB$41,4,0)</f>
        <v>3600</v>
      </c>
      <c r="O18" s="14" t="s">
        <v>129</v>
      </c>
      <c r="P18" s="25" t="s">
        <v>87</v>
      </c>
      <c r="Q18" s="14">
        <f>VLOOKUP($B18,[2]工作表2!$B$2:$AB$41,5,0)</f>
        <v>3000</v>
      </c>
      <c r="R18" s="14" t="s">
        <v>129</v>
      </c>
      <c r="S18" s="25" t="s">
        <v>87</v>
      </c>
      <c r="T18" s="14">
        <f>VLOOKUP($B18,[2]工作表2!$B$2:$AB$41,6,0)</f>
        <v>5000</v>
      </c>
      <c r="U18" s="26" t="s">
        <v>129</v>
      </c>
      <c r="V18" s="31">
        <v>2171</v>
      </c>
      <c r="W18" s="14">
        <f>VLOOKUP($B18,[2]工作表2!$B$2:$AB$41,7,0)</f>
        <v>2800</v>
      </c>
      <c r="X18" s="14" t="s">
        <v>89</v>
      </c>
      <c r="Y18" s="1">
        <v>22829</v>
      </c>
      <c r="Z18" s="14">
        <f>VLOOKUP($B18,[2]工作表2!$B$2:$AB$41,8,0)</f>
        <v>0</v>
      </c>
      <c r="AA18" s="26" t="s">
        <v>89</v>
      </c>
      <c r="AB18" s="2" t="s">
        <v>129</v>
      </c>
      <c r="AC18" s="14">
        <f>VLOOKUP($B18,[2]工作表2!$B$2:$AB$41,9,0)</f>
        <v>0</v>
      </c>
      <c r="AD18" s="14">
        <v>22829</v>
      </c>
      <c r="AE18" s="25" t="s">
        <v>87</v>
      </c>
      <c r="AF18" s="14">
        <f>VLOOKUP($B18,[2]工作表2!$B$2:$AB$41,10,0)</f>
        <v>1178</v>
      </c>
      <c r="AG18" s="14" t="s">
        <v>90</v>
      </c>
      <c r="AH18" s="25"/>
      <c r="AI18" s="14">
        <f>VLOOKUP($B18,[2]工作表2!$B$2:$AB$41,11,0)</f>
        <v>0</v>
      </c>
      <c r="AJ18" s="26" t="s">
        <v>129</v>
      </c>
      <c r="AK18" s="25"/>
      <c r="AL18" s="14">
        <f>VLOOKUP($B18,[2]工作表2!$B$2:$AB$41,12,0)</f>
        <v>0</v>
      </c>
      <c r="AM18" s="22" t="s">
        <v>132</v>
      </c>
      <c r="AN18" s="23" t="s">
        <v>92</v>
      </c>
      <c r="AO18" s="14">
        <f>VLOOKUP($B18,[2]工作表2!$B$2:$AB$41,13,0)</f>
        <v>16296</v>
      </c>
      <c r="AP18" s="22">
        <v>513304</v>
      </c>
      <c r="AQ18" s="23" t="s">
        <v>92</v>
      </c>
      <c r="AR18" s="14">
        <f>VLOOKUP($B18,[2]工作表2!$B$2:$AB$41,14,0)</f>
        <v>10042</v>
      </c>
      <c r="AS18" s="22" t="s">
        <v>133</v>
      </c>
      <c r="AT18" s="23" t="s">
        <v>95</v>
      </c>
      <c r="AU18" s="14">
        <f>VLOOKUP($B18,[2]工作表2!$B$2:$AB$41,15,0)</f>
        <v>12450</v>
      </c>
      <c r="AV18" s="14">
        <v>2171</v>
      </c>
      <c r="AW18" s="24">
        <v>22825</v>
      </c>
      <c r="AX18" s="14">
        <f>VLOOKUP($B18,[2]工作表2!$B$2:$AB$41,16,0)</f>
        <v>2340</v>
      </c>
      <c r="AY18" s="22" t="s">
        <v>134</v>
      </c>
      <c r="AZ18" s="23" t="s">
        <v>89</v>
      </c>
      <c r="BA18" s="14">
        <f>VLOOKUP($B18,[2]工作表2!$B$2:$AB$41,17,0)</f>
        <v>0</v>
      </c>
      <c r="BB18" s="22">
        <v>513122</v>
      </c>
      <c r="BC18" s="23" t="s">
        <v>89</v>
      </c>
      <c r="BD18" s="14">
        <f>VLOOKUP($B18,[2]工作表2!$B$2:$AB$41,18,0)</f>
        <v>0</v>
      </c>
      <c r="BE18" s="22">
        <v>2171</v>
      </c>
      <c r="BF18" s="23" t="s">
        <v>129</v>
      </c>
      <c r="BG18" s="14">
        <f>VLOOKUP($B18,[1]工作表3!$C$4:$AC$43,19,0)</f>
        <v>0</v>
      </c>
      <c r="BH18" s="22">
        <v>21785</v>
      </c>
      <c r="BI18" s="4">
        <v>2171</v>
      </c>
      <c r="BJ18" s="14">
        <f>VLOOKUP($B18,[1]工作表3!$C$4:$AC$43,20,0)</f>
        <v>0</v>
      </c>
      <c r="BK18" s="22">
        <v>21785</v>
      </c>
      <c r="BL18" s="4">
        <v>2171</v>
      </c>
      <c r="BM18" s="14">
        <f>VLOOKUP($B18,[1]工作表3!$C$4:$AC$43,21,0)</f>
        <v>0</v>
      </c>
      <c r="BN18" s="22">
        <v>2171</v>
      </c>
      <c r="BO18" s="24">
        <v>22825</v>
      </c>
      <c r="BP18" s="14">
        <f>VLOOKUP($B18,[1]工作表3!$C$4:$AC$43,22,0)</f>
        <v>1046</v>
      </c>
      <c r="BQ18" s="14">
        <v>2171</v>
      </c>
      <c r="BR18" s="23" t="s">
        <v>98</v>
      </c>
      <c r="BS18" s="14">
        <f>VLOOKUP($B18,[1]工作表3!$C$4:$AC$43,23,0)</f>
        <v>4480</v>
      </c>
      <c r="BT18" s="14">
        <v>2171</v>
      </c>
      <c r="BU18" s="23" t="s">
        <v>98</v>
      </c>
      <c r="BV18" s="14">
        <f>VLOOKUP($B18,[1]工作表3!$C$4:$AC$43,24,0)</f>
        <v>4839</v>
      </c>
      <c r="BW18" s="27">
        <v>2171</v>
      </c>
      <c r="BX18" s="23" t="s">
        <v>99</v>
      </c>
      <c r="BY18" s="14">
        <f>VLOOKUP($B18,[1]工作表3!$C$4:$AC$43,25,0)</f>
        <v>4008</v>
      </c>
      <c r="BZ18" s="14">
        <v>2171</v>
      </c>
      <c r="CA18" s="23" t="s">
        <v>99</v>
      </c>
      <c r="CB18" s="14">
        <f>VLOOKUP($B18,[1]工作表3!$C$4:$AC$43,26,0)</f>
        <v>0</v>
      </c>
      <c r="CC18" s="22" t="s">
        <v>90</v>
      </c>
      <c r="CD18" s="23"/>
      <c r="CE18" s="14">
        <f>VLOOKUP($B18,[1]工作表3!$C$4:$AC$43,27,0)</f>
        <v>0</v>
      </c>
    </row>
    <row r="19" spans="1:83" x14ac:dyDescent="0.25">
      <c r="A19" s="14" t="s">
        <v>126</v>
      </c>
      <c r="B19" s="14" t="s">
        <v>153</v>
      </c>
      <c r="C19" s="14" t="s">
        <v>154</v>
      </c>
      <c r="D19" s="14">
        <v>4</v>
      </c>
      <c r="E19" s="14">
        <v>4</v>
      </c>
      <c r="F19" s="14" t="s">
        <v>129</v>
      </c>
      <c r="G19" s="25" t="s">
        <v>87</v>
      </c>
      <c r="H19" s="14">
        <f>VLOOKUP($B19,[2]工作表2!$B$2:$AB$41,2,0)</f>
        <v>118200</v>
      </c>
      <c r="I19" s="14" t="s">
        <v>130</v>
      </c>
      <c r="J19" s="25" t="s">
        <v>87</v>
      </c>
      <c r="K19" s="14">
        <f>VLOOKUP($B19,[2]工作表2!$B$2:$AB$41,3,0)</f>
        <v>12000</v>
      </c>
      <c r="L19" s="14" t="s">
        <v>129</v>
      </c>
      <c r="M19" s="25" t="s">
        <v>87</v>
      </c>
      <c r="N19" s="14">
        <f>VLOOKUP($B19,[2]工作表2!$B$2:$AB$41,4,0)</f>
        <v>3600</v>
      </c>
      <c r="O19" s="14" t="s">
        <v>129</v>
      </c>
      <c r="P19" s="25" t="s">
        <v>87</v>
      </c>
      <c r="Q19" s="14">
        <f>VLOOKUP($B19,[2]工作表2!$B$2:$AB$41,5,0)</f>
        <v>0</v>
      </c>
      <c r="R19" s="14" t="s">
        <v>129</v>
      </c>
      <c r="S19" s="25" t="s">
        <v>87</v>
      </c>
      <c r="T19" s="14">
        <f>VLOOKUP($B19,[2]工作表2!$B$2:$AB$41,6,0)</f>
        <v>0</v>
      </c>
      <c r="U19" s="26" t="s">
        <v>129</v>
      </c>
      <c r="V19" s="31">
        <v>2171</v>
      </c>
      <c r="W19" s="14">
        <f>VLOOKUP($B19,[2]工作表2!$B$2:$AB$41,7,0)</f>
        <v>3600</v>
      </c>
      <c r="X19" s="14" t="s">
        <v>89</v>
      </c>
      <c r="Y19" s="1">
        <v>22829</v>
      </c>
      <c r="Z19" s="14">
        <f>VLOOKUP($B19,[2]工作表2!$B$2:$AB$41,8,0)</f>
        <v>0</v>
      </c>
      <c r="AA19" s="26" t="s">
        <v>89</v>
      </c>
      <c r="AB19" s="2" t="s">
        <v>129</v>
      </c>
      <c r="AC19" s="14">
        <f>VLOOKUP($B19,[2]工作表2!$B$2:$AB$41,9,0)</f>
        <v>0</v>
      </c>
      <c r="AD19" s="14">
        <v>22829</v>
      </c>
      <c r="AE19" s="25" t="s">
        <v>87</v>
      </c>
      <c r="AF19" s="14">
        <f>VLOOKUP($B19,[2]工作表2!$B$2:$AB$41,10,0)</f>
        <v>0</v>
      </c>
      <c r="AG19" s="14" t="s">
        <v>90</v>
      </c>
      <c r="AH19" s="25"/>
      <c r="AI19" s="14">
        <f>VLOOKUP($B19,[2]工作表2!$B$2:$AB$41,11,0)</f>
        <v>0</v>
      </c>
      <c r="AJ19" s="26" t="s">
        <v>129</v>
      </c>
      <c r="AK19" s="25"/>
      <c r="AL19" s="14">
        <f>VLOOKUP($B19,[2]工作表2!$B$2:$AB$41,12,0)</f>
        <v>0</v>
      </c>
      <c r="AM19" s="22" t="s">
        <v>132</v>
      </c>
      <c r="AN19" s="23" t="s">
        <v>92</v>
      </c>
      <c r="AO19" s="14">
        <f>VLOOKUP($B19,[2]工作表2!$B$2:$AB$41,13,0)</f>
        <v>12581</v>
      </c>
      <c r="AP19" s="22">
        <v>513304</v>
      </c>
      <c r="AQ19" s="23" t="s">
        <v>92</v>
      </c>
      <c r="AR19" s="14">
        <f>VLOOKUP($B19,[2]工作表2!$B$2:$AB$41,14,0)</f>
        <v>6992</v>
      </c>
      <c r="AS19" s="22" t="s">
        <v>133</v>
      </c>
      <c r="AT19" s="23" t="s">
        <v>95</v>
      </c>
      <c r="AU19" s="14">
        <f>VLOOKUP($B19,[2]工作表2!$B$2:$AB$41,15,0)</f>
        <v>8670</v>
      </c>
      <c r="AV19" s="14">
        <v>2171</v>
      </c>
      <c r="AW19" s="24">
        <v>22825</v>
      </c>
      <c r="AX19" s="14">
        <f>VLOOKUP($B19,[2]工作表2!$B$2:$AB$41,16,0)</f>
        <v>3600</v>
      </c>
      <c r="AY19" s="22" t="s">
        <v>134</v>
      </c>
      <c r="AZ19" s="23" t="s">
        <v>89</v>
      </c>
      <c r="BA19" s="14">
        <f>VLOOKUP($B19,[2]工作表2!$B$2:$AB$41,17,0)</f>
        <v>2356</v>
      </c>
      <c r="BB19" s="22">
        <v>513122</v>
      </c>
      <c r="BC19" s="23" t="s">
        <v>89</v>
      </c>
      <c r="BD19" s="14">
        <f>VLOOKUP($B19,[2]工作表2!$B$2:$AB$41,18,0)</f>
        <v>0</v>
      </c>
      <c r="BE19" s="22">
        <v>2171</v>
      </c>
      <c r="BF19" s="23" t="s">
        <v>129</v>
      </c>
      <c r="BG19" s="14">
        <f>VLOOKUP($B19,[1]工作表3!$C$4:$AC$43,19,0)</f>
        <v>0</v>
      </c>
      <c r="BH19" s="22">
        <v>21785</v>
      </c>
      <c r="BI19" s="4">
        <v>2171</v>
      </c>
      <c r="BJ19" s="14">
        <f>VLOOKUP($B19,[1]工作表3!$C$4:$AC$43,20,0)</f>
        <v>0</v>
      </c>
      <c r="BK19" s="22">
        <v>21785</v>
      </c>
      <c r="BL19" s="4">
        <v>2171</v>
      </c>
      <c r="BM19" s="14">
        <f>VLOOKUP($B19,[1]工作表3!$C$4:$AC$43,21,0)</f>
        <v>0</v>
      </c>
      <c r="BN19" s="22">
        <v>2171</v>
      </c>
      <c r="BO19" s="24">
        <v>22825</v>
      </c>
      <c r="BP19" s="14">
        <f>VLOOKUP($B19,[1]工作表3!$C$4:$AC$43,22,0)</f>
        <v>670</v>
      </c>
      <c r="BQ19" s="14">
        <v>2171</v>
      </c>
      <c r="BR19" s="23" t="s">
        <v>98</v>
      </c>
      <c r="BS19" s="14">
        <f>VLOOKUP($B19,[1]工作表3!$C$4:$AC$43,23,0)</f>
        <v>3470</v>
      </c>
      <c r="BT19" s="14">
        <v>2171</v>
      </c>
      <c r="BU19" s="23" t="s">
        <v>98</v>
      </c>
      <c r="BV19" s="14">
        <f>VLOOKUP($B19,[1]工作表3!$C$4:$AC$43,24,0)</f>
        <v>3404</v>
      </c>
      <c r="BW19" s="27">
        <v>2171</v>
      </c>
      <c r="BX19" s="23" t="s">
        <v>99</v>
      </c>
      <c r="BY19" s="14">
        <f>VLOOKUP($B19,[1]工作表3!$C$4:$AC$43,25,0)</f>
        <v>0</v>
      </c>
      <c r="BZ19" s="14">
        <v>2171</v>
      </c>
      <c r="CA19" s="23" t="s">
        <v>99</v>
      </c>
      <c r="CB19" s="14">
        <f>VLOOKUP($B19,[1]工作表3!$C$4:$AC$43,26,0)</f>
        <v>0</v>
      </c>
      <c r="CC19" s="22" t="s">
        <v>90</v>
      </c>
      <c r="CD19" s="23"/>
      <c r="CE19" s="14">
        <f>VLOOKUP($B19,[1]工作表3!$C$4:$AC$43,27,0)</f>
        <v>0</v>
      </c>
    </row>
    <row r="20" spans="1:83" x14ac:dyDescent="0.25">
      <c r="A20" s="14" t="s">
        <v>126</v>
      </c>
      <c r="B20" s="14" t="s">
        <v>155</v>
      </c>
      <c r="C20" s="14" t="s">
        <v>156</v>
      </c>
      <c r="D20" s="14">
        <v>3</v>
      </c>
      <c r="E20" s="14">
        <v>3</v>
      </c>
      <c r="F20" s="14" t="s">
        <v>129</v>
      </c>
      <c r="G20" s="25" t="s">
        <v>87</v>
      </c>
      <c r="H20" s="14">
        <f>VLOOKUP($B20,[2]工作表2!$B$2:$AB$41,2,0)</f>
        <v>140600</v>
      </c>
      <c r="I20" s="14" t="s">
        <v>130</v>
      </c>
      <c r="J20" s="25" t="s">
        <v>87</v>
      </c>
      <c r="K20" s="14">
        <f>VLOOKUP($B20,[2]工作表2!$B$2:$AB$41,3,0)</f>
        <v>9000</v>
      </c>
      <c r="L20" s="14" t="s">
        <v>129</v>
      </c>
      <c r="M20" s="25" t="s">
        <v>87</v>
      </c>
      <c r="N20" s="14">
        <f>VLOOKUP($B20,[2]工作表2!$B$2:$AB$41,4,0)</f>
        <v>0</v>
      </c>
      <c r="O20" s="14" t="s">
        <v>129</v>
      </c>
      <c r="P20" s="25" t="s">
        <v>87</v>
      </c>
      <c r="Q20" s="14">
        <f>VLOOKUP($B20,[2]工作表2!$B$2:$AB$41,5,0)</f>
        <v>0</v>
      </c>
      <c r="R20" s="14" t="s">
        <v>129</v>
      </c>
      <c r="S20" s="25" t="s">
        <v>87</v>
      </c>
      <c r="T20" s="14">
        <f>VLOOKUP($B20,[2]工作表2!$B$2:$AB$41,6,0)</f>
        <v>12000</v>
      </c>
      <c r="U20" s="26" t="s">
        <v>129</v>
      </c>
      <c r="V20" s="31">
        <v>2171</v>
      </c>
      <c r="W20" s="14">
        <f>VLOOKUP($B20,[2]工作表2!$B$2:$AB$41,7,0)</f>
        <v>0</v>
      </c>
      <c r="X20" s="14" t="s">
        <v>89</v>
      </c>
      <c r="Y20" s="1">
        <v>22829</v>
      </c>
      <c r="Z20" s="14">
        <f>VLOOKUP($B20,[2]工作表2!$B$2:$AB$41,8,0)</f>
        <v>0</v>
      </c>
      <c r="AA20" s="26" t="s">
        <v>89</v>
      </c>
      <c r="AB20" s="2" t="s">
        <v>129</v>
      </c>
      <c r="AC20" s="14">
        <f>VLOOKUP($B20,[2]工作表2!$B$2:$AB$41,9,0)</f>
        <v>0</v>
      </c>
      <c r="AD20" s="14">
        <v>22829</v>
      </c>
      <c r="AE20" s="25" t="s">
        <v>87</v>
      </c>
      <c r="AF20" s="14">
        <f>VLOOKUP($B20,[2]工作表2!$B$2:$AB$41,10,0)</f>
        <v>1829</v>
      </c>
      <c r="AG20" s="14" t="s">
        <v>131</v>
      </c>
      <c r="AH20" s="25" t="s">
        <v>87</v>
      </c>
      <c r="AI20" s="14">
        <f>VLOOKUP($B20,[2]工作表2!$B$2:$AB$41,11,0)</f>
        <v>0</v>
      </c>
      <c r="AJ20" s="22" t="s">
        <v>129</v>
      </c>
      <c r="AK20" s="25" t="s">
        <v>87</v>
      </c>
      <c r="AL20" s="14">
        <f>VLOOKUP($B20,[2]工作表2!$B$2:$AB$41,12,0)</f>
        <v>0</v>
      </c>
      <c r="AM20" s="22" t="s">
        <v>132</v>
      </c>
      <c r="AN20" s="23" t="s">
        <v>92</v>
      </c>
      <c r="AO20" s="14">
        <f>VLOOKUP($B20,[2]工作表2!$B$2:$AB$41,13,0)</f>
        <v>10584</v>
      </c>
      <c r="AP20" s="22">
        <v>513304</v>
      </c>
      <c r="AQ20" s="23" t="s">
        <v>92</v>
      </c>
      <c r="AR20" s="14">
        <f>VLOOKUP($B20,[2]工作表2!$B$2:$AB$41,14,0)</f>
        <v>7147</v>
      </c>
      <c r="AS20" s="22" t="s">
        <v>133</v>
      </c>
      <c r="AT20" s="23" t="s">
        <v>95</v>
      </c>
      <c r="AU20" s="14">
        <f>VLOOKUP($B20,[2]工作表2!$B$2:$AB$41,15,0)</f>
        <v>8862</v>
      </c>
      <c r="AV20" s="14">
        <v>2171</v>
      </c>
      <c r="AW20" s="24">
        <v>22825</v>
      </c>
      <c r="AX20" s="14">
        <f>VLOOKUP($B20,[2]工作表2!$B$2:$AB$41,16,0)</f>
        <v>360</v>
      </c>
      <c r="AY20" s="22" t="s">
        <v>134</v>
      </c>
      <c r="AZ20" s="23" t="s">
        <v>89</v>
      </c>
      <c r="BA20" s="14">
        <f>VLOOKUP($B20,[2]工作表2!$B$2:$AB$41,17,0)</f>
        <v>0</v>
      </c>
      <c r="BB20" s="22">
        <v>513122</v>
      </c>
      <c r="BC20" s="23" t="s">
        <v>89</v>
      </c>
      <c r="BD20" s="14">
        <f>VLOOKUP($B20,[2]工作表2!$B$2:$AB$41,18,0)</f>
        <v>0</v>
      </c>
      <c r="BE20" s="22">
        <v>2171</v>
      </c>
      <c r="BF20" s="23" t="s">
        <v>129</v>
      </c>
      <c r="BG20" s="14">
        <f>VLOOKUP($B20,[1]工作表3!$C$4:$AC$43,19,0)</f>
        <v>0</v>
      </c>
      <c r="BH20" s="22">
        <v>21785</v>
      </c>
      <c r="BI20" s="4">
        <v>2171</v>
      </c>
      <c r="BJ20" s="14">
        <f>VLOOKUP($B20,[1]工作表3!$C$4:$AC$43,20,0)</f>
        <v>0</v>
      </c>
      <c r="BK20" s="22">
        <v>21785</v>
      </c>
      <c r="BL20" s="4">
        <v>2171</v>
      </c>
      <c r="BM20" s="14">
        <f>VLOOKUP($B20,[1]工作表3!$C$4:$AC$43,21,0)</f>
        <v>0</v>
      </c>
      <c r="BN20" s="22">
        <v>2171</v>
      </c>
      <c r="BO20" s="24">
        <v>22825</v>
      </c>
      <c r="BP20" s="14">
        <f>VLOOKUP($B20,[1]工作表3!$C$4:$AC$43,22,0)</f>
        <v>809</v>
      </c>
      <c r="BQ20" s="14">
        <v>2171</v>
      </c>
      <c r="BR20" s="23" t="s">
        <v>98</v>
      </c>
      <c r="BS20" s="14">
        <f>VLOOKUP($B20,[1]工作表3!$C$4:$AC$43,23,0)</f>
        <v>2898</v>
      </c>
      <c r="BT20" s="14">
        <v>2171</v>
      </c>
      <c r="BU20" s="23" t="s">
        <v>98</v>
      </c>
      <c r="BV20" s="14">
        <f>VLOOKUP($B20,[1]工作表3!$C$4:$AC$43,24,0)</f>
        <v>4296</v>
      </c>
      <c r="BW20" s="27">
        <v>2171</v>
      </c>
      <c r="BX20" s="23" t="s">
        <v>99</v>
      </c>
      <c r="BY20" s="14">
        <f>VLOOKUP($B20,[1]工作表3!$C$4:$AC$43,25,0)</f>
        <v>0</v>
      </c>
      <c r="BZ20" s="14">
        <v>2171</v>
      </c>
      <c r="CA20" s="23" t="s">
        <v>99</v>
      </c>
      <c r="CB20" s="14">
        <f>VLOOKUP($B20,[1]工作表3!$C$4:$AC$43,26,0)</f>
        <v>0</v>
      </c>
      <c r="CC20" s="22" t="s">
        <v>90</v>
      </c>
      <c r="CD20" s="23"/>
      <c r="CE20" s="14">
        <f>VLOOKUP($B20,[1]工作表3!$C$4:$AC$43,27,0)</f>
        <v>0</v>
      </c>
    </row>
    <row r="21" spans="1:83" x14ac:dyDescent="0.25">
      <c r="A21" s="14" t="s">
        <v>126</v>
      </c>
      <c r="B21" s="14" t="s">
        <v>157</v>
      </c>
      <c r="C21" s="14" t="s">
        <v>158</v>
      </c>
      <c r="D21" s="14">
        <v>5</v>
      </c>
      <c r="E21" s="14">
        <v>2.6900000000000004</v>
      </c>
      <c r="F21" s="14" t="s">
        <v>129</v>
      </c>
      <c r="G21" s="25" t="s">
        <v>87</v>
      </c>
      <c r="H21" s="14">
        <f>VLOOKUP($B21,[2]工作表2!$B$2:$AB$41,2,0)</f>
        <v>110417</v>
      </c>
      <c r="I21" s="14" t="s">
        <v>130</v>
      </c>
      <c r="J21" s="25" t="s">
        <v>87</v>
      </c>
      <c r="K21" s="14">
        <f>VLOOKUP($B21,[2]工作表2!$B$2:$AB$41,3,0)</f>
        <v>8200</v>
      </c>
      <c r="L21" s="14" t="s">
        <v>129</v>
      </c>
      <c r="M21" s="25" t="s">
        <v>87</v>
      </c>
      <c r="N21" s="14">
        <f>VLOOKUP($B21,[2]工作表2!$B$2:$AB$41,4,0)</f>
        <v>3600</v>
      </c>
      <c r="O21" s="14" t="s">
        <v>129</v>
      </c>
      <c r="P21" s="25" t="s">
        <v>87</v>
      </c>
      <c r="Q21" s="14">
        <f>VLOOKUP($B21,[2]工作表2!$B$2:$AB$41,5,0)</f>
        <v>3000</v>
      </c>
      <c r="R21" s="14" t="s">
        <v>129</v>
      </c>
      <c r="S21" s="25" t="s">
        <v>87</v>
      </c>
      <c r="T21" s="14">
        <f>VLOOKUP($B21,[2]工作表2!$B$2:$AB$41,6,0)</f>
        <v>5000</v>
      </c>
      <c r="U21" s="26" t="s">
        <v>129</v>
      </c>
      <c r="V21" s="31">
        <v>2171</v>
      </c>
      <c r="W21" s="14">
        <f>VLOOKUP($B21,[2]工作表2!$B$2:$AB$41,7,0)</f>
        <v>1802</v>
      </c>
      <c r="X21" s="14" t="s">
        <v>89</v>
      </c>
      <c r="Y21" s="1">
        <v>22829</v>
      </c>
      <c r="Z21" s="14">
        <f>VLOOKUP($B21,[2]工作表2!$B$2:$AB$41,8,0)</f>
        <v>0</v>
      </c>
      <c r="AA21" s="26" t="s">
        <v>89</v>
      </c>
      <c r="AB21" s="2" t="s">
        <v>129</v>
      </c>
      <c r="AC21" s="14">
        <f>VLOOKUP($B21,[2]工作表2!$B$2:$AB$41,9,0)</f>
        <v>0</v>
      </c>
      <c r="AD21" s="14">
        <v>22829</v>
      </c>
      <c r="AE21" s="25" t="s">
        <v>87</v>
      </c>
      <c r="AF21" s="14">
        <f>VLOOKUP($B21,[2]工作表2!$B$2:$AB$41,10,0)</f>
        <v>0</v>
      </c>
      <c r="AG21" s="14" t="s">
        <v>131</v>
      </c>
      <c r="AH21" s="25" t="s">
        <v>87</v>
      </c>
      <c r="AI21" s="14">
        <f>VLOOKUP($B21,[2]工作表2!$B$2:$AB$41,11,0)</f>
        <v>0</v>
      </c>
      <c r="AJ21" s="22" t="s">
        <v>129</v>
      </c>
      <c r="AK21" s="25" t="s">
        <v>87</v>
      </c>
      <c r="AL21" s="14">
        <f>VLOOKUP($B21,[2]工作表2!$B$2:$AB$41,12,0)</f>
        <v>0</v>
      </c>
      <c r="AM21" s="22" t="s">
        <v>132</v>
      </c>
      <c r="AN21" s="23" t="s">
        <v>92</v>
      </c>
      <c r="AO21" s="14">
        <f>VLOOKUP($B21,[2]工作表2!$B$2:$AB$41,13,0)</f>
        <v>10300</v>
      </c>
      <c r="AP21" s="22">
        <v>513304</v>
      </c>
      <c r="AQ21" s="23" t="s">
        <v>92</v>
      </c>
      <c r="AR21" s="14">
        <f>VLOOKUP($B21,[2]工作表2!$B$2:$AB$41,14,0)</f>
        <v>6509</v>
      </c>
      <c r="AS21" s="22" t="s">
        <v>133</v>
      </c>
      <c r="AT21" s="23" t="s">
        <v>95</v>
      </c>
      <c r="AU21" s="14">
        <f>VLOOKUP($B21,[2]工作表2!$B$2:$AB$41,15,0)</f>
        <v>7471</v>
      </c>
      <c r="AV21" s="14">
        <v>2171</v>
      </c>
      <c r="AW21" s="24">
        <v>22825</v>
      </c>
      <c r="AX21" s="14">
        <f>VLOOKUP($B21,[2]工作表2!$B$2:$AB$41,16,0)</f>
        <v>1560</v>
      </c>
      <c r="AY21" s="22" t="s">
        <v>134</v>
      </c>
      <c r="AZ21" s="23" t="s">
        <v>89</v>
      </c>
      <c r="BA21" s="14">
        <f>VLOOKUP($B21,[2]工作表2!$B$2:$AB$41,17,0)</f>
        <v>3137</v>
      </c>
      <c r="BB21" s="22">
        <v>513122</v>
      </c>
      <c r="BC21" s="23" t="s">
        <v>89</v>
      </c>
      <c r="BD21" s="14">
        <f>VLOOKUP($B21,[2]工作表2!$B$2:$AB$41,18,0)</f>
        <v>0</v>
      </c>
      <c r="BE21" s="22">
        <v>2171</v>
      </c>
      <c r="BF21" s="23" t="s">
        <v>129</v>
      </c>
      <c r="BG21" s="14">
        <f>VLOOKUP($B21,[1]工作表3!$C$4:$AC$43,19,0)</f>
        <v>0</v>
      </c>
      <c r="BH21" s="22">
        <v>21785</v>
      </c>
      <c r="BI21" s="4">
        <v>2171</v>
      </c>
      <c r="BJ21" s="14">
        <f>VLOOKUP($B21,[1]工作表3!$C$4:$AC$43,20,0)</f>
        <v>53427</v>
      </c>
      <c r="BK21" s="22">
        <v>21785</v>
      </c>
      <c r="BL21" s="4">
        <v>2171</v>
      </c>
      <c r="BM21" s="14">
        <f>VLOOKUP($B21,[1]工作表3!$C$4:$AC$43,21,0)</f>
        <v>0</v>
      </c>
      <c r="BN21" s="22">
        <v>2171</v>
      </c>
      <c r="BO21" s="24">
        <v>22825</v>
      </c>
      <c r="BP21" s="14">
        <f>VLOOKUP($B21,[1]工作表3!$C$4:$AC$43,22,0)</f>
        <v>652</v>
      </c>
      <c r="BQ21" s="14">
        <v>2171</v>
      </c>
      <c r="BR21" s="23" t="s">
        <v>98</v>
      </c>
      <c r="BS21" s="14">
        <f>VLOOKUP($B21,[1]工作表3!$C$4:$AC$43,23,0)</f>
        <v>2760</v>
      </c>
      <c r="BT21" s="14">
        <v>2171</v>
      </c>
      <c r="BU21" s="23" t="s">
        <v>98</v>
      </c>
      <c r="BV21" s="14">
        <f>VLOOKUP($B21,[1]工作表3!$C$4:$AC$43,24,0)</f>
        <v>4441</v>
      </c>
      <c r="BW21" s="27">
        <v>2171</v>
      </c>
      <c r="BX21" s="23" t="s">
        <v>99</v>
      </c>
      <c r="BY21" s="14">
        <f>VLOOKUP($B21,[1]工作表3!$C$4:$AC$43,25,0)</f>
        <v>0</v>
      </c>
      <c r="BZ21" s="14">
        <v>2171</v>
      </c>
      <c r="CA21" s="23" t="s">
        <v>99</v>
      </c>
      <c r="CB21" s="14">
        <f>VLOOKUP($B21,[1]工作表3!$C$4:$AC$43,26,0)</f>
        <v>0</v>
      </c>
      <c r="CC21" s="22" t="s">
        <v>90</v>
      </c>
      <c r="CD21" s="23"/>
      <c r="CE21" s="14">
        <f>VLOOKUP($B21,[1]工作表3!$C$4:$AC$43,27,0)</f>
        <v>0</v>
      </c>
    </row>
    <row r="22" spans="1:83" x14ac:dyDescent="0.25">
      <c r="A22" s="14" t="s">
        <v>126</v>
      </c>
      <c r="B22" s="14" t="s">
        <v>159</v>
      </c>
      <c r="C22" s="14" t="s">
        <v>160</v>
      </c>
      <c r="D22" s="14">
        <v>6</v>
      </c>
      <c r="E22" s="14">
        <v>6</v>
      </c>
      <c r="F22" s="14" t="s">
        <v>129</v>
      </c>
      <c r="G22" s="25" t="s">
        <v>87</v>
      </c>
      <c r="H22" s="14">
        <f>VLOOKUP($B22,[2]工作表2!$B$2:$AB$41,2,0)</f>
        <v>293817</v>
      </c>
      <c r="I22" s="14" t="s">
        <v>130</v>
      </c>
      <c r="J22" s="25" t="s">
        <v>87</v>
      </c>
      <c r="K22" s="14">
        <f>VLOOKUP($B22,[2]工作表2!$B$2:$AB$41,3,0)</f>
        <v>17500</v>
      </c>
      <c r="L22" s="14" t="s">
        <v>129</v>
      </c>
      <c r="M22" s="25" t="s">
        <v>87</v>
      </c>
      <c r="N22" s="14">
        <f>VLOOKUP($B22,[2]工作表2!$B$2:$AB$41,4,0)</f>
        <v>0</v>
      </c>
      <c r="O22" s="14" t="s">
        <v>129</v>
      </c>
      <c r="P22" s="25" t="s">
        <v>87</v>
      </c>
      <c r="Q22" s="14">
        <f>VLOOKUP($B22,[2]工作表2!$B$2:$AB$41,5,0)</f>
        <v>1083</v>
      </c>
      <c r="R22" s="14" t="s">
        <v>129</v>
      </c>
      <c r="S22" s="25" t="s">
        <v>87</v>
      </c>
      <c r="T22" s="14">
        <f>VLOOKUP($B22,[2]工作表2!$B$2:$AB$41,6,0)</f>
        <v>13000</v>
      </c>
      <c r="U22" s="26" t="s">
        <v>129</v>
      </c>
      <c r="V22" s="31">
        <v>2171</v>
      </c>
      <c r="W22" s="14">
        <f>VLOOKUP($B22,[2]工作表2!$B$2:$AB$41,7,0)</f>
        <v>19490</v>
      </c>
      <c r="X22" s="14" t="s">
        <v>89</v>
      </c>
      <c r="Y22" s="1">
        <v>22829</v>
      </c>
      <c r="Z22" s="14">
        <f>VLOOKUP($B22,[2]工作表2!$B$2:$AB$41,8,0)</f>
        <v>0</v>
      </c>
      <c r="AA22" s="26" t="s">
        <v>89</v>
      </c>
      <c r="AB22" s="2" t="s">
        <v>129</v>
      </c>
      <c r="AC22" s="14">
        <f>VLOOKUP($B22,[2]工作表2!$B$2:$AB$41,9,0)</f>
        <v>0</v>
      </c>
      <c r="AD22" s="14">
        <v>22829</v>
      </c>
      <c r="AE22" s="25" t="s">
        <v>87</v>
      </c>
      <c r="AF22" s="14">
        <f>VLOOKUP($B22,[2]工作表2!$B$2:$AB$41,10,0)</f>
        <v>20422</v>
      </c>
      <c r="AG22" s="14" t="s">
        <v>131</v>
      </c>
      <c r="AH22" s="25" t="s">
        <v>87</v>
      </c>
      <c r="AI22" s="14">
        <f>VLOOKUP($B22,[2]工作表2!$B$2:$AB$41,11,0)</f>
        <v>2088</v>
      </c>
      <c r="AJ22" s="22" t="s">
        <v>129</v>
      </c>
      <c r="AK22" s="25" t="s">
        <v>87</v>
      </c>
      <c r="AL22" s="14">
        <f>VLOOKUP($B22,[2]工作表2!$B$2:$AB$41,12,0)</f>
        <v>5720</v>
      </c>
      <c r="AM22" s="22" t="s">
        <v>132</v>
      </c>
      <c r="AN22" s="23" t="s">
        <v>92</v>
      </c>
      <c r="AO22" s="14">
        <f>VLOOKUP($B22,[2]工作表2!$B$2:$AB$41,13,0)</f>
        <v>21165</v>
      </c>
      <c r="AP22" s="22">
        <v>513304</v>
      </c>
      <c r="AQ22" s="23" t="s">
        <v>92</v>
      </c>
      <c r="AR22" s="14">
        <f>VLOOKUP($B22,[2]工作表2!$B$2:$AB$41,14,0)</f>
        <v>15437</v>
      </c>
      <c r="AS22" s="22" t="s">
        <v>133</v>
      </c>
      <c r="AT22" s="23" t="s">
        <v>95</v>
      </c>
      <c r="AU22" s="14">
        <f>VLOOKUP($B22,[2]工作表2!$B$2:$AB$41,15,0)</f>
        <v>21670</v>
      </c>
      <c r="AV22" s="14">
        <v>2171</v>
      </c>
      <c r="AW22" s="24">
        <v>22825</v>
      </c>
      <c r="AX22" s="14">
        <f>VLOOKUP($B22,[2]工作表2!$B$2:$AB$41,16,0)</f>
        <v>0</v>
      </c>
      <c r="AY22" s="22" t="s">
        <v>134</v>
      </c>
      <c r="AZ22" s="23" t="s">
        <v>89</v>
      </c>
      <c r="BA22" s="14">
        <f>VLOOKUP($B22,[2]工作表2!$B$2:$AB$41,17,0)</f>
        <v>33833</v>
      </c>
      <c r="BB22" s="22">
        <v>513122</v>
      </c>
      <c r="BC22" s="23" t="s">
        <v>89</v>
      </c>
      <c r="BD22" s="14">
        <f>VLOOKUP($B22,[2]工作表2!$B$2:$AB$41,18,0)</f>
        <v>12828</v>
      </c>
      <c r="BE22" s="22">
        <v>2171</v>
      </c>
      <c r="BF22" s="23" t="s">
        <v>129</v>
      </c>
      <c r="BG22" s="14">
        <f>VLOOKUP($B22,[1]工作表3!$C$4:$AC$43,19,0)</f>
        <v>1645</v>
      </c>
      <c r="BH22" s="22">
        <v>21785</v>
      </c>
      <c r="BI22" s="4">
        <v>2171</v>
      </c>
      <c r="BJ22" s="14">
        <f>VLOOKUP($B22,[1]工作表3!$C$4:$AC$43,20,0)</f>
        <v>5100</v>
      </c>
      <c r="BK22" s="22">
        <v>21785</v>
      </c>
      <c r="BL22" s="4">
        <v>2171</v>
      </c>
      <c r="BM22" s="14">
        <f>VLOOKUP($B22,[1]工作表3!$C$4:$AC$43,21,0)</f>
        <v>0</v>
      </c>
      <c r="BN22" s="22">
        <v>2171</v>
      </c>
      <c r="BO22" s="24">
        <v>22825</v>
      </c>
      <c r="BP22" s="14">
        <f>VLOOKUP($B22,[1]工作表3!$C$4:$AC$43,22,0)</f>
        <v>1628</v>
      </c>
      <c r="BQ22" s="14">
        <v>2171</v>
      </c>
      <c r="BR22" s="23" t="s">
        <v>98</v>
      </c>
      <c r="BS22" s="14">
        <f>VLOOKUP($B22,[1]工作表3!$C$4:$AC$43,23,0)</f>
        <v>5780</v>
      </c>
      <c r="BT22" s="14">
        <v>2171</v>
      </c>
      <c r="BU22" s="23" t="s">
        <v>98</v>
      </c>
      <c r="BV22" s="14">
        <f>VLOOKUP($B22,[1]工作表3!$C$4:$AC$43,24,0)</f>
        <v>6928</v>
      </c>
      <c r="BW22" s="27">
        <v>2171</v>
      </c>
      <c r="BX22" s="23" t="s">
        <v>99</v>
      </c>
      <c r="BY22" s="14">
        <f>VLOOKUP($B22,[1]工作表3!$C$4:$AC$43,25,0)</f>
        <v>11046</v>
      </c>
      <c r="BZ22" s="14">
        <v>2171</v>
      </c>
      <c r="CA22" s="23" t="s">
        <v>99</v>
      </c>
      <c r="CB22" s="14">
        <f>VLOOKUP($B22,[1]工作表3!$C$4:$AC$43,26,0)</f>
        <v>4940</v>
      </c>
      <c r="CC22" s="22" t="s">
        <v>90</v>
      </c>
      <c r="CD22" s="23"/>
      <c r="CE22" s="14">
        <f>VLOOKUP($B22,[1]工作表3!$C$4:$AC$43,27,0)</f>
        <v>0</v>
      </c>
    </row>
    <row r="23" spans="1:83" x14ac:dyDescent="0.25">
      <c r="A23" s="14" t="s">
        <v>126</v>
      </c>
      <c r="B23" s="14" t="s">
        <v>161</v>
      </c>
      <c r="C23" s="14" t="s">
        <v>162</v>
      </c>
      <c r="D23" s="14">
        <v>2</v>
      </c>
      <c r="E23" s="14">
        <v>2</v>
      </c>
      <c r="F23" s="14" t="s">
        <v>129</v>
      </c>
      <c r="G23" s="25" t="s">
        <v>87</v>
      </c>
      <c r="H23" s="14">
        <f>VLOOKUP($B23,[2]工作表2!$B$2:$AB$41,2,0)</f>
        <v>112200</v>
      </c>
      <c r="I23" s="14" t="s">
        <v>130</v>
      </c>
      <c r="J23" s="25" t="s">
        <v>87</v>
      </c>
      <c r="K23" s="14">
        <f>VLOOKUP($B23,[2]工作表2!$B$2:$AB$41,3,0)</f>
        <v>6000</v>
      </c>
      <c r="L23" s="14" t="s">
        <v>129</v>
      </c>
      <c r="M23" s="25" t="s">
        <v>87</v>
      </c>
      <c r="N23" s="14">
        <f>VLOOKUP($B23,[2]工作表2!$B$2:$AB$41,4,0)</f>
        <v>0</v>
      </c>
      <c r="O23" s="14" t="s">
        <v>129</v>
      </c>
      <c r="P23" s="25" t="s">
        <v>87</v>
      </c>
      <c r="Q23" s="14">
        <f>VLOOKUP($B23,[2]工作表2!$B$2:$AB$41,5,0)</f>
        <v>0</v>
      </c>
      <c r="R23" s="14" t="s">
        <v>129</v>
      </c>
      <c r="S23" s="25" t="s">
        <v>87</v>
      </c>
      <c r="T23" s="14">
        <f>VLOOKUP($B23,[2]工作表2!$B$2:$AB$41,6,0)</f>
        <v>0</v>
      </c>
      <c r="U23" s="26" t="s">
        <v>129</v>
      </c>
      <c r="V23" s="31">
        <v>2171</v>
      </c>
      <c r="W23" s="14">
        <f>VLOOKUP($B23,[2]工作表2!$B$2:$AB$41,7,0)</f>
        <v>0</v>
      </c>
      <c r="X23" s="14" t="s">
        <v>89</v>
      </c>
      <c r="Y23" s="1">
        <v>22829</v>
      </c>
      <c r="Z23" s="14">
        <f>VLOOKUP($B23,[2]工作表2!$B$2:$AB$41,8,0)</f>
        <v>0</v>
      </c>
      <c r="AA23" s="26" t="s">
        <v>89</v>
      </c>
      <c r="AB23" s="2" t="s">
        <v>129</v>
      </c>
      <c r="AC23" s="14">
        <f>VLOOKUP($B23,[2]工作表2!$B$2:$AB$41,9,0)</f>
        <v>0</v>
      </c>
      <c r="AD23" s="14">
        <v>22829</v>
      </c>
      <c r="AE23" s="25" t="s">
        <v>87</v>
      </c>
      <c r="AF23" s="14">
        <f>VLOOKUP($B23,[2]工作表2!$B$2:$AB$41,10,0)</f>
        <v>0</v>
      </c>
      <c r="AG23" s="14" t="s">
        <v>131</v>
      </c>
      <c r="AH23" s="25" t="s">
        <v>87</v>
      </c>
      <c r="AI23" s="14">
        <f>VLOOKUP($B23,[2]工作表2!$B$2:$AB$41,11,0)</f>
        <v>0</v>
      </c>
      <c r="AJ23" s="22" t="s">
        <v>129</v>
      </c>
      <c r="AK23" s="25" t="s">
        <v>87</v>
      </c>
      <c r="AL23" s="14">
        <f>VLOOKUP($B23,[2]工作表2!$B$2:$AB$41,12,0)</f>
        <v>0</v>
      </c>
      <c r="AM23" s="22" t="s">
        <v>132</v>
      </c>
      <c r="AN23" s="23" t="s">
        <v>92</v>
      </c>
      <c r="AO23" s="14">
        <f>VLOOKUP($B23,[2]工作表2!$B$2:$AB$41,13,0)</f>
        <v>8048</v>
      </c>
      <c r="AP23" s="22">
        <v>513304</v>
      </c>
      <c r="AQ23" s="23" t="s">
        <v>92</v>
      </c>
      <c r="AR23" s="14">
        <f>VLOOKUP($B23,[2]工作表2!$B$2:$AB$41,14,0)</f>
        <v>5710</v>
      </c>
      <c r="AS23" s="22" t="s">
        <v>133</v>
      </c>
      <c r="AT23" s="23" t="s">
        <v>95</v>
      </c>
      <c r="AU23" s="14">
        <f>VLOOKUP($B23,[2]工作表2!$B$2:$AB$41,15,0)</f>
        <v>7080</v>
      </c>
      <c r="AV23" s="14">
        <v>2171</v>
      </c>
      <c r="AW23" s="24">
        <v>22825</v>
      </c>
      <c r="AX23" s="14">
        <f>VLOOKUP($B23,[2]工作表2!$B$2:$AB$41,16,0)</f>
        <v>2340</v>
      </c>
      <c r="AY23" s="22" t="s">
        <v>134</v>
      </c>
      <c r="AZ23" s="23" t="s">
        <v>89</v>
      </c>
      <c r="BA23" s="14">
        <f>VLOOKUP($B23,[2]工作表2!$B$2:$AB$41,17,0)</f>
        <v>0</v>
      </c>
      <c r="BB23" s="22">
        <v>513122</v>
      </c>
      <c r="BC23" s="23" t="s">
        <v>89</v>
      </c>
      <c r="BD23" s="14">
        <f>VLOOKUP($B23,[2]工作表2!$B$2:$AB$41,18,0)</f>
        <v>0</v>
      </c>
      <c r="BE23" s="22">
        <v>2171</v>
      </c>
      <c r="BF23" s="23" t="s">
        <v>129</v>
      </c>
      <c r="BG23" s="14">
        <f>VLOOKUP($B23,[1]工作表3!$C$4:$AC$43,19,0)</f>
        <v>2367</v>
      </c>
      <c r="BH23" s="22">
        <v>21785</v>
      </c>
      <c r="BI23" s="4">
        <v>2171</v>
      </c>
      <c r="BJ23" s="14">
        <f>VLOOKUP($B23,[1]工作表3!$C$4:$AC$43,20,0)</f>
        <v>0</v>
      </c>
      <c r="BK23" s="22">
        <v>21785</v>
      </c>
      <c r="BL23" s="4">
        <v>2171</v>
      </c>
      <c r="BM23" s="14">
        <f>VLOOKUP($B23,[1]工作表3!$C$4:$AC$43,21,0)</f>
        <v>0</v>
      </c>
      <c r="BN23" s="22">
        <v>2171</v>
      </c>
      <c r="BO23" s="24">
        <v>22825</v>
      </c>
      <c r="BP23" s="14">
        <f>VLOOKUP($B23,[1]工作表3!$C$4:$AC$43,22,0)</f>
        <v>591</v>
      </c>
      <c r="BQ23" s="14">
        <v>2171</v>
      </c>
      <c r="BR23" s="23" t="s">
        <v>98</v>
      </c>
      <c r="BS23" s="14">
        <f>VLOOKUP($B23,[1]工作表3!$C$4:$AC$43,23,0)</f>
        <v>2200</v>
      </c>
      <c r="BT23" s="14">
        <v>2171</v>
      </c>
      <c r="BU23" s="23" t="s">
        <v>98</v>
      </c>
      <c r="BV23" s="14">
        <f>VLOOKUP($B23,[1]工作表3!$C$4:$AC$43,24,0)</f>
        <v>7998</v>
      </c>
      <c r="BW23" s="27">
        <v>2171</v>
      </c>
      <c r="BX23" s="23" t="s">
        <v>99</v>
      </c>
      <c r="BY23" s="14">
        <f>VLOOKUP($B23,[1]工作表3!$C$4:$AC$43,25,0)</f>
        <v>0</v>
      </c>
      <c r="BZ23" s="14">
        <v>2171</v>
      </c>
      <c r="CA23" s="23" t="s">
        <v>99</v>
      </c>
      <c r="CB23" s="14">
        <f>VLOOKUP($B23,[1]工作表3!$C$4:$AC$43,26,0)</f>
        <v>0</v>
      </c>
      <c r="CC23" s="22" t="s">
        <v>90</v>
      </c>
      <c r="CD23" s="23"/>
      <c r="CE23" s="14">
        <f>VLOOKUP($B23,[1]工作表3!$C$4:$AC$43,27,0)</f>
        <v>0</v>
      </c>
    </row>
    <row r="24" spans="1:83" x14ac:dyDescent="0.25">
      <c r="A24" s="14" t="s">
        <v>126</v>
      </c>
      <c r="B24" s="14" t="s">
        <v>163</v>
      </c>
      <c r="C24" s="14" t="s">
        <v>164</v>
      </c>
      <c r="D24" s="14">
        <v>6</v>
      </c>
      <c r="E24" s="14">
        <v>6</v>
      </c>
      <c r="F24" s="14" t="s">
        <v>129</v>
      </c>
      <c r="G24" s="25" t="s">
        <v>87</v>
      </c>
      <c r="H24" s="14">
        <f>VLOOKUP($B24,[2]工作表2!$B$2:$AB$41,2,0)</f>
        <v>207970</v>
      </c>
      <c r="I24" s="14" t="s">
        <v>130</v>
      </c>
      <c r="J24" s="25" t="s">
        <v>87</v>
      </c>
      <c r="K24" s="14">
        <f>VLOOKUP($B24,[2]工作表2!$B$2:$AB$41,3,0)</f>
        <v>18000</v>
      </c>
      <c r="L24" s="14" t="s">
        <v>129</v>
      </c>
      <c r="M24" s="25" t="s">
        <v>87</v>
      </c>
      <c r="N24" s="14">
        <f>VLOOKUP($B24,[2]工作表2!$B$2:$AB$41,4,0)</f>
        <v>3600</v>
      </c>
      <c r="O24" s="14" t="s">
        <v>129</v>
      </c>
      <c r="P24" s="25" t="s">
        <v>87</v>
      </c>
      <c r="Q24" s="14">
        <f>VLOOKUP($B24,[2]工作表2!$B$2:$AB$41,5,0)</f>
        <v>0</v>
      </c>
      <c r="R24" s="14" t="s">
        <v>129</v>
      </c>
      <c r="S24" s="25" t="s">
        <v>87</v>
      </c>
      <c r="T24" s="14">
        <f>VLOOKUP($B24,[2]工作表2!$B$2:$AB$41,6,0)</f>
        <v>5000</v>
      </c>
      <c r="U24" s="26" t="s">
        <v>129</v>
      </c>
      <c r="V24" s="31">
        <v>2171</v>
      </c>
      <c r="W24" s="14">
        <f>VLOOKUP($B24,[2]工作表2!$B$2:$AB$41,7,0)</f>
        <v>3480</v>
      </c>
      <c r="X24" s="14" t="s">
        <v>89</v>
      </c>
      <c r="Y24" s="1">
        <v>22829</v>
      </c>
      <c r="Z24" s="14">
        <f>VLOOKUP($B24,[2]工作表2!$B$2:$AB$41,8,0)</f>
        <v>0</v>
      </c>
      <c r="AA24" s="26" t="s">
        <v>89</v>
      </c>
      <c r="AB24" s="2" t="s">
        <v>129</v>
      </c>
      <c r="AC24" s="14">
        <f>VLOOKUP($B24,[2]工作表2!$B$2:$AB$41,9,0)</f>
        <v>0</v>
      </c>
      <c r="AD24" s="14">
        <v>22829</v>
      </c>
      <c r="AE24" s="25" t="s">
        <v>87</v>
      </c>
      <c r="AF24" s="14">
        <f>VLOOKUP($B24,[2]工作表2!$B$2:$AB$41,10,0)</f>
        <v>1167</v>
      </c>
      <c r="AG24" s="14" t="s">
        <v>131</v>
      </c>
      <c r="AH24" s="25" t="s">
        <v>87</v>
      </c>
      <c r="AI24" s="14">
        <f>VLOOKUP($B24,[2]工作表2!$B$2:$AB$41,11,0)</f>
        <v>1566</v>
      </c>
      <c r="AJ24" s="22" t="s">
        <v>129</v>
      </c>
      <c r="AK24" s="25" t="s">
        <v>87</v>
      </c>
      <c r="AL24" s="14">
        <f>VLOOKUP($B24,[2]工作表2!$B$2:$AB$41,12,0)</f>
        <v>10560</v>
      </c>
      <c r="AM24" s="22" t="s">
        <v>132</v>
      </c>
      <c r="AN24" s="23" t="s">
        <v>92</v>
      </c>
      <c r="AO24" s="14">
        <f>VLOOKUP($B24,[2]工作表2!$B$2:$AB$41,13,0)</f>
        <v>21181</v>
      </c>
      <c r="AP24" s="22">
        <v>513304</v>
      </c>
      <c r="AQ24" s="23" t="s">
        <v>92</v>
      </c>
      <c r="AR24" s="14">
        <f>VLOOKUP($B24,[2]工作表2!$B$2:$AB$41,14,0)</f>
        <v>12333</v>
      </c>
      <c r="AS24" s="22" t="s">
        <v>133</v>
      </c>
      <c r="AT24" s="23" t="s">
        <v>95</v>
      </c>
      <c r="AU24" s="14">
        <f>VLOOKUP($B24,[2]工作表2!$B$2:$AB$41,15,0)</f>
        <v>15294</v>
      </c>
      <c r="AV24" s="14">
        <v>2171</v>
      </c>
      <c r="AW24" s="24">
        <v>22825</v>
      </c>
      <c r="AX24" s="14">
        <f>VLOOKUP($B24,[2]工作表2!$B$2:$AB$41,16,0)</f>
        <v>1200</v>
      </c>
      <c r="AY24" s="22" t="s">
        <v>134</v>
      </c>
      <c r="AZ24" s="23" t="s">
        <v>89</v>
      </c>
      <c r="BA24" s="14">
        <f>VLOOKUP($B24,[2]工作表2!$B$2:$AB$41,17,0)</f>
        <v>10857</v>
      </c>
      <c r="BB24" s="22">
        <v>513122</v>
      </c>
      <c r="BC24" s="23" t="s">
        <v>89</v>
      </c>
      <c r="BD24" s="14">
        <f>VLOOKUP($B24,[2]工作表2!$B$2:$AB$41,18,0)</f>
        <v>0</v>
      </c>
      <c r="BE24" s="22">
        <v>2171</v>
      </c>
      <c r="BF24" s="23" t="s">
        <v>129</v>
      </c>
      <c r="BG24" s="14">
        <f>VLOOKUP($B24,[1]工作表3!$C$4:$AC$43,19,0)</f>
        <v>0</v>
      </c>
      <c r="BH24" s="22">
        <v>21785</v>
      </c>
      <c r="BI24" s="4">
        <v>2171</v>
      </c>
      <c r="BJ24" s="14">
        <f>VLOOKUP($B24,[1]工作表3!$C$4:$AC$43,20,0)</f>
        <v>10768</v>
      </c>
      <c r="BK24" s="22">
        <v>21785</v>
      </c>
      <c r="BL24" s="4">
        <v>2171</v>
      </c>
      <c r="BM24" s="14">
        <f>VLOOKUP($B24,[1]工作表3!$C$4:$AC$43,21,0)</f>
        <v>0</v>
      </c>
      <c r="BN24" s="22">
        <v>2171</v>
      </c>
      <c r="BO24" s="24">
        <v>22825</v>
      </c>
      <c r="BP24" s="14">
        <f>VLOOKUP($B24,[1]工作表3!$C$4:$AC$43,22,0)</f>
        <v>1174</v>
      </c>
      <c r="BQ24" s="14">
        <v>2171</v>
      </c>
      <c r="BR24" s="23" t="s">
        <v>98</v>
      </c>
      <c r="BS24" s="14">
        <f>VLOOKUP($B24,[1]工作表3!$C$4:$AC$43,23,0)</f>
        <v>5830</v>
      </c>
      <c r="BT24" s="14">
        <v>2171</v>
      </c>
      <c r="BU24" s="23" t="s">
        <v>98</v>
      </c>
      <c r="BV24" s="14">
        <f>VLOOKUP($B24,[1]工作表3!$C$4:$AC$43,24,0)</f>
        <v>4023</v>
      </c>
      <c r="BW24" s="27">
        <v>2171</v>
      </c>
      <c r="BX24" s="23" t="s">
        <v>99</v>
      </c>
      <c r="BY24" s="14">
        <f>VLOOKUP($B24,[1]工作表3!$C$4:$AC$43,25,0)</f>
        <v>2520</v>
      </c>
      <c r="BZ24" s="14">
        <v>2171</v>
      </c>
      <c r="CA24" s="23" t="s">
        <v>99</v>
      </c>
      <c r="CB24" s="14">
        <f>VLOOKUP($B24,[1]工作表3!$C$4:$AC$43,26,0)</f>
        <v>0</v>
      </c>
      <c r="CC24" s="22" t="s">
        <v>90</v>
      </c>
      <c r="CD24" s="23"/>
      <c r="CE24" s="14">
        <f>VLOOKUP($B24,[1]工作表3!$C$4:$AC$43,27,0)</f>
        <v>0</v>
      </c>
    </row>
    <row r="25" spans="1:83" x14ac:dyDescent="0.25">
      <c r="A25" s="14" t="s">
        <v>126</v>
      </c>
      <c r="B25" s="14" t="s">
        <v>165</v>
      </c>
      <c r="C25" s="14" t="s">
        <v>166</v>
      </c>
      <c r="D25" s="14">
        <v>7</v>
      </c>
      <c r="E25" s="14">
        <v>7</v>
      </c>
      <c r="F25" s="14" t="s">
        <v>129</v>
      </c>
      <c r="G25" s="25" t="s">
        <v>87</v>
      </c>
      <c r="H25" s="14">
        <f>VLOOKUP($B25,[2]工作表2!$B$2:$AB$41,2,0)</f>
        <v>226710</v>
      </c>
      <c r="I25" s="14" t="s">
        <v>130</v>
      </c>
      <c r="J25" s="25" t="s">
        <v>87</v>
      </c>
      <c r="K25" s="14">
        <f>VLOOKUP($B25,[2]工作表2!$B$2:$AB$41,3,0)</f>
        <v>21000</v>
      </c>
      <c r="L25" s="14" t="s">
        <v>129</v>
      </c>
      <c r="M25" s="25" t="s">
        <v>87</v>
      </c>
      <c r="N25" s="14">
        <f>VLOOKUP($B25,[2]工作表2!$B$2:$AB$41,4,0)</f>
        <v>3600</v>
      </c>
      <c r="O25" s="14" t="s">
        <v>129</v>
      </c>
      <c r="P25" s="25" t="s">
        <v>87</v>
      </c>
      <c r="Q25" s="14">
        <f>VLOOKUP($B25,[2]工作表2!$B$2:$AB$41,5,0)</f>
        <v>0</v>
      </c>
      <c r="R25" s="14" t="s">
        <v>129</v>
      </c>
      <c r="S25" s="25" t="s">
        <v>87</v>
      </c>
      <c r="T25" s="14">
        <f>VLOOKUP($B25,[2]工作表2!$B$2:$AB$41,6,0)</f>
        <v>5000</v>
      </c>
      <c r="U25" s="26" t="s">
        <v>129</v>
      </c>
      <c r="V25" s="31">
        <v>2171</v>
      </c>
      <c r="W25" s="14">
        <f>VLOOKUP($B25,[2]工作表2!$B$2:$AB$41,7,0)</f>
        <v>12900</v>
      </c>
      <c r="X25" s="14" t="s">
        <v>89</v>
      </c>
      <c r="Y25" s="1">
        <v>22829</v>
      </c>
      <c r="Z25" s="14">
        <f>VLOOKUP($B25,[2]工作表2!$B$2:$AB$41,8,0)</f>
        <v>0</v>
      </c>
      <c r="AA25" s="26" t="s">
        <v>89</v>
      </c>
      <c r="AB25" s="2" t="s">
        <v>129</v>
      </c>
      <c r="AC25" s="14">
        <f>VLOOKUP($B25,[2]工作表2!$B$2:$AB$41,9,0)</f>
        <v>0</v>
      </c>
      <c r="AD25" s="14">
        <v>22829</v>
      </c>
      <c r="AE25" s="25" t="s">
        <v>87</v>
      </c>
      <c r="AF25" s="14">
        <f>VLOOKUP($B25,[2]工作表2!$B$2:$AB$41,10,0)</f>
        <v>1274</v>
      </c>
      <c r="AG25" s="14" t="s">
        <v>131</v>
      </c>
      <c r="AH25" s="25" t="s">
        <v>87</v>
      </c>
      <c r="AI25" s="14">
        <f>VLOOKUP($B25,[2]工作表2!$B$2:$AB$41,11,0)</f>
        <v>1827</v>
      </c>
      <c r="AJ25" s="22" t="s">
        <v>129</v>
      </c>
      <c r="AK25" s="25" t="s">
        <v>87</v>
      </c>
      <c r="AL25" s="14">
        <f>VLOOKUP($B25,[2]工作表2!$B$2:$AB$41,12,0)</f>
        <v>13120</v>
      </c>
      <c r="AM25" s="22" t="s">
        <v>132</v>
      </c>
      <c r="AN25" s="23" t="s">
        <v>92</v>
      </c>
      <c r="AO25" s="14">
        <f>VLOOKUP($B25,[2]工作表2!$B$2:$AB$41,13,0)</f>
        <v>24180</v>
      </c>
      <c r="AP25" s="22">
        <v>513304</v>
      </c>
      <c r="AQ25" s="23" t="s">
        <v>92</v>
      </c>
      <c r="AR25" s="14">
        <f>VLOOKUP($B25,[2]工作表2!$B$2:$AB$41,14,0)</f>
        <v>14117</v>
      </c>
      <c r="AS25" s="22" t="s">
        <v>133</v>
      </c>
      <c r="AT25" s="23" t="s">
        <v>95</v>
      </c>
      <c r="AU25" s="14">
        <f>VLOOKUP($B25,[2]工作表2!$B$2:$AB$41,15,0)</f>
        <v>17502</v>
      </c>
      <c r="AV25" s="14">
        <v>2171</v>
      </c>
      <c r="AW25" s="24">
        <v>22825</v>
      </c>
      <c r="AX25" s="14">
        <f>VLOOKUP($B25,[2]工作表2!$B$2:$AB$41,16,0)</f>
        <v>0</v>
      </c>
      <c r="AY25" s="22" t="s">
        <v>134</v>
      </c>
      <c r="AZ25" s="23" t="s">
        <v>89</v>
      </c>
      <c r="BA25" s="14">
        <f>VLOOKUP($B25,[2]工作表2!$B$2:$AB$41,17,0)</f>
        <v>31875</v>
      </c>
      <c r="BB25" s="22">
        <v>513122</v>
      </c>
      <c r="BC25" s="23" t="s">
        <v>89</v>
      </c>
      <c r="BD25" s="14">
        <f>VLOOKUP($B25,[2]工作表2!$B$2:$AB$41,18,0)</f>
        <v>8634</v>
      </c>
      <c r="BE25" s="22">
        <v>2171</v>
      </c>
      <c r="BF25" s="23" t="s">
        <v>129</v>
      </c>
      <c r="BG25" s="14">
        <f>VLOOKUP($B25,[1]工作表3!$C$4:$AC$43,19,0)</f>
        <v>3171</v>
      </c>
      <c r="BH25" s="22">
        <v>21785</v>
      </c>
      <c r="BI25" s="4">
        <v>2171</v>
      </c>
      <c r="BJ25" s="14">
        <f>VLOOKUP($B25,[1]工作表3!$C$4:$AC$43,20,0)</f>
        <v>0</v>
      </c>
      <c r="BK25" s="22">
        <v>21785</v>
      </c>
      <c r="BL25" s="4">
        <v>2171</v>
      </c>
      <c r="BM25" s="14">
        <f>VLOOKUP($B25,[1]工作表3!$C$4:$AC$43,21,0)</f>
        <v>0</v>
      </c>
      <c r="BN25" s="22">
        <v>2171</v>
      </c>
      <c r="BO25" s="24">
        <v>22825</v>
      </c>
      <c r="BP25" s="14">
        <f>VLOOKUP($B25,[1]工作表3!$C$4:$AC$43,22,0)</f>
        <v>1284</v>
      </c>
      <c r="BQ25" s="14">
        <v>2171</v>
      </c>
      <c r="BR25" s="23" t="s">
        <v>98</v>
      </c>
      <c r="BS25" s="14">
        <f>VLOOKUP($B25,[1]工作表3!$C$4:$AC$43,23,0)</f>
        <v>6658</v>
      </c>
      <c r="BT25" s="14">
        <v>2171</v>
      </c>
      <c r="BU25" s="23" t="s">
        <v>98</v>
      </c>
      <c r="BV25" s="14">
        <f>VLOOKUP($B25,[1]工作表3!$C$4:$AC$43,24,0)</f>
        <v>6731</v>
      </c>
      <c r="BW25" s="27">
        <v>2171</v>
      </c>
      <c r="BX25" s="23" t="s">
        <v>99</v>
      </c>
      <c r="BY25" s="14">
        <f>VLOOKUP($B25,[1]工作表3!$C$4:$AC$43,25,0)</f>
        <v>0</v>
      </c>
      <c r="BZ25" s="14">
        <v>2171</v>
      </c>
      <c r="CA25" s="23" t="s">
        <v>99</v>
      </c>
      <c r="CB25" s="14">
        <f>VLOOKUP($B25,[1]工作表3!$C$4:$AC$43,26,0)</f>
        <v>0</v>
      </c>
      <c r="CC25" s="22" t="s">
        <v>90</v>
      </c>
      <c r="CD25" s="23"/>
      <c r="CE25" s="14">
        <f>VLOOKUP($B25,[1]工作表3!$C$4:$AC$43,27,0)</f>
        <v>0</v>
      </c>
    </row>
    <row r="26" spans="1:83" x14ac:dyDescent="0.25">
      <c r="A26" s="14" t="s">
        <v>148</v>
      </c>
      <c r="B26" s="14" t="s">
        <v>167</v>
      </c>
      <c r="C26" s="14" t="s">
        <v>168</v>
      </c>
      <c r="D26" s="14">
        <v>7</v>
      </c>
      <c r="E26" s="14">
        <v>7</v>
      </c>
      <c r="F26" s="14" t="s">
        <v>129</v>
      </c>
      <c r="G26" s="25" t="s">
        <v>87</v>
      </c>
      <c r="H26" s="14">
        <f>VLOOKUP($B26,[2]工作表2!$B$2:$AB$41,2,0)</f>
        <v>268650</v>
      </c>
      <c r="I26" s="14" t="s">
        <v>130</v>
      </c>
      <c r="J26" s="25" t="s">
        <v>87</v>
      </c>
      <c r="K26" s="14">
        <f>VLOOKUP($B26,[2]工作表2!$B$2:$AB$41,3,0)</f>
        <v>21000</v>
      </c>
      <c r="L26" s="14" t="s">
        <v>129</v>
      </c>
      <c r="M26" s="25" t="s">
        <v>87</v>
      </c>
      <c r="N26" s="14">
        <f>VLOOKUP($B26,[2]工作表2!$B$2:$AB$41,4,0)</f>
        <v>3600</v>
      </c>
      <c r="O26" s="14" t="s">
        <v>129</v>
      </c>
      <c r="P26" s="25" t="s">
        <v>87</v>
      </c>
      <c r="Q26" s="14">
        <f>VLOOKUP($B26,[2]工作表2!$B$2:$AB$41,5,0)</f>
        <v>0</v>
      </c>
      <c r="R26" s="14" t="s">
        <v>129</v>
      </c>
      <c r="S26" s="25" t="s">
        <v>87</v>
      </c>
      <c r="T26" s="14">
        <f>VLOOKUP($B26,[2]工作表2!$B$2:$AB$41,6,0)</f>
        <v>11000</v>
      </c>
      <c r="U26" s="26" t="s">
        <v>129</v>
      </c>
      <c r="V26" s="31">
        <v>2171</v>
      </c>
      <c r="W26" s="14">
        <f>VLOOKUP($B26,[2]工作表2!$B$2:$AB$41,7,0)</f>
        <v>3560</v>
      </c>
      <c r="X26" s="14" t="s">
        <v>89</v>
      </c>
      <c r="Y26" s="1">
        <v>22829</v>
      </c>
      <c r="Z26" s="14">
        <f>VLOOKUP($B26,[2]工作表2!$B$2:$AB$41,8,0)</f>
        <v>0</v>
      </c>
      <c r="AA26" s="26" t="s">
        <v>89</v>
      </c>
      <c r="AB26" s="2" t="s">
        <v>129</v>
      </c>
      <c r="AC26" s="14">
        <f>VLOOKUP($B26,[2]工作表2!$B$2:$AB$41,9,0)</f>
        <v>0</v>
      </c>
      <c r="AD26" s="14">
        <v>22829</v>
      </c>
      <c r="AE26" s="25" t="s">
        <v>87</v>
      </c>
      <c r="AF26" s="14">
        <f>VLOOKUP($B26,[2]工作表2!$B$2:$AB$41,10,0)</f>
        <v>1068</v>
      </c>
      <c r="AG26" s="14" t="s">
        <v>131</v>
      </c>
      <c r="AH26" s="25" t="s">
        <v>87</v>
      </c>
      <c r="AI26" s="14">
        <f>VLOOKUP($B26,[2]工作表2!$B$2:$AB$41,11,0)</f>
        <v>2958</v>
      </c>
      <c r="AJ26" s="22" t="s">
        <v>129</v>
      </c>
      <c r="AK26" s="25" t="s">
        <v>87</v>
      </c>
      <c r="AL26" s="14">
        <f>VLOOKUP($B26,[2]工作表2!$B$2:$AB$41,12,0)</f>
        <v>14240</v>
      </c>
      <c r="AM26" s="22" t="s">
        <v>132</v>
      </c>
      <c r="AN26" s="23" t="s">
        <v>92</v>
      </c>
      <c r="AO26" s="14">
        <f>VLOOKUP($B26,[2]工作表2!$B$2:$AB$41,13,0)</f>
        <v>26537</v>
      </c>
      <c r="AP26" s="22">
        <v>513304</v>
      </c>
      <c r="AQ26" s="23" t="s">
        <v>92</v>
      </c>
      <c r="AR26" s="14">
        <f>VLOOKUP($B26,[2]工作表2!$B$2:$AB$41,14,0)</f>
        <v>16485</v>
      </c>
      <c r="AS26" s="22" t="s">
        <v>133</v>
      </c>
      <c r="AT26" s="23" t="s">
        <v>95</v>
      </c>
      <c r="AU26" s="14">
        <f>VLOOKUP($B26,[2]工作表2!$B$2:$AB$41,15,0)</f>
        <v>20442</v>
      </c>
      <c r="AV26" s="14">
        <v>2171</v>
      </c>
      <c r="AW26" s="24">
        <v>22825</v>
      </c>
      <c r="AX26" s="14">
        <f>VLOOKUP($B26,[2]工作表2!$B$2:$AB$41,16,0)</f>
        <v>2220</v>
      </c>
      <c r="AY26" s="22" t="s">
        <v>134</v>
      </c>
      <c r="AZ26" s="23" t="s">
        <v>89</v>
      </c>
      <c r="BA26" s="14">
        <f>VLOOKUP($B26,[2]工作表2!$B$2:$AB$41,17,0)</f>
        <v>17755</v>
      </c>
      <c r="BB26" s="22">
        <v>513122</v>
      </c>
      <c r="BC26" s="23" t="s">
        <v>89</v>
      </c>
      <c r="BD26" s="14">
        <f>VLOOKUP($B26,[2]工作表2!$B$2:$AB$41,18,0)</f>
        <v>0</v>
      </c>
      <c r="BE26" s="22">
        <v>2171</v>
      </c>
      <c r="BF26" s="23" t="s">
        <v>129</v>
      </c>
      <c r="BG26" s="14">
        <f>VLOOKUP($B26,[1]工作表3!$C$4:$AC$43,19,0)</f>
        <v>1686</v>
      </c>
      <c r="BH26" s="22">
        <v>21785</v>
      </c>
      <c r="BI26" s="4">
        <v>2171</v>
      </c>
      <c r="BJ26" s="14">
        <f>VLOOKUP($B26,[1]工作表3!$C$4:$AC$43,20,0)</f>
        <v>0</v>
      </c>
      <c r="BK26" s="22">
        <v>21785</v>
      </c>
      <c r="BL26" s="4">
        <v>2171</v>
      </c>
      <c r="BM26" s="14">
        <f>VLOOKUP($B26,[1]工作表3!$C$4:$AC$43,21,0)</f>
        <v>0</v>
      </c>
      <c r="BN26" s="22">
        <v>2171</v>
      </c>
      <c r="BO26" s="24">
        <v>22825</v>
      </c>
      <c r="BP26" s="14">
        <f>VLOOKUP($B26,[1]工作表3!$C$4:$AC$43,22,0)</f>
        <v>1522</v>
      </c>
      <c r="BQ26" s="14">
        <v>2171</v>
      </c>
      <c r="BR26" s="23" t="s">
        <v>98</v>
      </c>
      <c r="BS26" s="14">
        <f>VLOOKUP($B26,[1]工作表3!$C$4:$AC$43,23,0)</f>
        <v>7298</v>
      </c>
      <c r="BT26" s="14">
        <v>2171</v>
      </c>
      <c r="BU26" s="23" t="s">
        <v>98</v>
      </c>
      <c r="BV26" s="14">
        <f>VLOOKUP($B26,[1]工作表3!$C$4:$AC$43,24,0)</f>
        <v>5966</v>
      </c>
      <c r="BW26" s="27">
        <v>2171</v>
      </c>
      <c r="BX26" s="23" t="s">
        <v>99</v>
      </c>
      <c r="BY26" s="14">
        <f>VLOOKUP($B26,[1]工作表3!$C$4:$AC$43,25,0)</f>
        <v>4812</v>
      </c>
      <c r="BZ26" s="14">
        <v>2171</v>
      </c>
      <c r="CA26" s="23" t="s">
        <v>99</v>
      </c>
      <c r="CB26" s="14">
        <f>VLOOKUP($B26,[1]工作表3!$C$4:$AC$43,26,0)</f>
        <v>0</v>
      </c>
      <c r="CC26" s="22" t="s">
        <v>90</v>
      </c>
      <c r="CD26" s="23"/>
      <c r="CE26" s="14">
        <f>VLOOKUP($B26,[1]工作表3!$C$4:$AC$43,27,0)</f>
        <v>0</v>
      </c>
    </row>
    <row r="27" spans="1:83" x14ac:dyDescent="0.25">
      <c r="A27" s="14" t="s">
        <v>148</v>
      </c>
      <c r="B27" s="14" t="s">
        <v>169</v>
      </c>
      <c r="C27" s="14" t="s">
        <v>170</v>
      </c>
      <c r="D27" s="14">
        <v>4</v>
      </c>
      <c r="E27" s="14">
        <v>4</v>
      </c>
      <c r="F27" s="14" t="s">
        <v>129</v>
      </c>
      <c r="G27" s="25" t="s">
        <v>87</v>
      </c>
      <c r="H27" s="14">
        <f>VLOOKUP($B27,[2]工作表2!$B$2:$AB$41,2,0)</f>
        <v>202900</v>
      </c>
      <c r="I27" s="14" t="s">
        <v>130</v>
      </c>
      <c r="J27" s="25" t="s">
        <v>87</v>
      </c>
      <c r="K27" s="14">
        <f>VLOOKUP($B27,[2]工作表2!$B$2:$AB$41,3,0)</f>
        <v>12000</v>
      </c>
      <c r="L27" s="14" t="s">
        <v>129</v>
      </c>
      <c r="M27" s="25" t="s">
        <v>87</v>
      </c>
      <c r="N27" s="14">
        <f>VLOOKUP($B27,[2]工作表2!$B$2:$AB$41,4,0)</f>
        <v>0</v>
      </c>
      <c r="O27" s="14" t="s">
        <v>129</v>
      </c>
      <c r="P27" s="25" t="s">
        <v>87</v>
      </c>
      <c r="Q27" s="14">
        <f>VLOOKUP($B27,[2]工作表2!$B$2:$AB$41,5,0)</f>
        <v>0</v>
      </c>
      <c r="R27" s="14" t="s">
        <v>129</v>
      </c>
      <c r="S27" s="25" t="s">
        <v>87</v>
      </c>
      <c r="T27" s="14">
        <f>VLOOKUP($B27,[2]工作表2!$B$2:$AB$41,6,0)</f>
        <v>8000</v>
      </c>
      <c r="U27" s="26" t="s">
        <v>129</v>
      </c>
      <c r="V27" s="31">
        <v>2171</v>
      </c>
      <c r="W27" s="14">
        <f>VLOOKUP($B27,[2]工作表2!$B$2:$AB$41,7,0)</f>
        <v>0</v>
      </c>
      <c r="X27" s="14" t="s">
        <v>89</v>
      </c>
      <c r="Y27" s="1">
        <v>22829</v>
      </c>
      <c r="Z27" s="14">
        <f>VLOOKUP($B27,[2]工作表2!$B$2:$AB$41,8,0)</f>
        <v>0</v>
      </c>
      <c r="AA27" s="26" t="s">
        <v>89</v>
      </c>
      <c r="AB27" s="2" t="s">
        <v>129</v>
      </c>
      <c r="AC27" s="14">
        <f>VLOOKUP($B27,[2]工作表2!$B$2:$AB$41,9,0)</f>
        <v>0</v>
      </c>
      <c r="AD27" s="14">
        <v>22829</v>
      </c>
      <c r="AE27" s="25" t="s">
        <v>87</v>
      </c>
      <c r="AF27" s="14">
        <f>VLOOKUP($B27,[2]工作表2!$B$2:$AB$41,10,0)</f>
        <v>0</v>
      </c>
      <c r="AG27" s="14" t="s">
        <v>131</v>
      </c>
      <c r="AH27" s="25" t="s">
        <v>87</v>
      </c>
      <c r="AI27" s="14">
        <f>VLOOKUP($B27,[2]工作表2!$B$2:$AB$41,11,0)</f>
        <v>0</v>
      </c>
      <c r="AJ27" s="22" t="s">
        <v>129</v>
      </c>
      <c r="AK27" s="25" t="s">
        <v>87</v>
      </c>
      <c r="AL27" s="14">
        <f>VLOOKUP($B27,[2]工作表2!$B$2:$AB$41,12,0)</f>
        <v>0</v>
      </c>
      <c r="AM27" s="22" t="s">
        <v>132</v>
      </c>
      <c r="AN27" s="23" t="s">
        <v>92</v>
      </c>
      <c r="AO27" s="14">
        <f>VLOOKUP($B27,[2]工作表2!$B$2:$AB$41,13,0)</f>
        <v>14571</v>
      </c>
      <c r="AP27" s="22">
        <v>513304</v>
      </c>
      <c r="AQ27" s="23" t="s">
        <v>92</v>
      </c>
      <c r="AR27" s="14">
        <f>VLOOKUP($B27,[2]工作表2!$B$2:$AB$41,14,0)</f>
        <v>10297</v>
      </c>
      <c r="AS27" s="22" t="s">
        <v>133</v>
      </c>
      <c r="AT27" s="23" t="s">
        <v>95</v>
      </c>
      <c r="AU27" s="14">
        <f>VLOOKUP($B27,[2]工作表2!$B$2:$AB$41,15,0)</f>
        <v>12768</v>
      </c>
      <c r="AV27" s="14">
        <v>2171</v>
      </c>
      <c r="AW27" s="24">
        <v>22825</v>
      </c>
      <c r="AX27" s="14">
        <f>VLOOKUP($B27,[2]工作表2!$B$2:$AB$41,16,0)</f>
        <v>960</v>
      </c>
      <c r="AY27" s="22" t="s">
        <v>134</v>
      </c>
      <c r="AZ27" s="23" t="s">
        <v>89</v>
      </c>
      <c r="BA27" s="14">
        <f>VLOOKUP($B27,[2]工作表2!$B$2:$AB$41,17,0)</f>
        <v>0</v>
      </c>
      <c r="BB27" s="22">
        <v>513122</v>
      </c>
      <c r="BC27" s="23" t="s">
        <v>89</v>
      </c>
      <c r="BD27" s="14">
        <f>VLOOKUP($B27,[2]工作表2!$B$2:$AB$41,18,0)</f>
        <v>0</v>
      </c>
      <c r="BE27" s="22">
        <v>2171</v>
      </c>
      <c r="BF27" s="23" t="s">
        <v>129</v>
      </c>
      <c r="BG27" s="14">
        <f>VLOOKUP($B27,[1]工作表3!$C$4:$AC$43,19,0)</f>
        <v>1413</v>
      </c>
      <c r="BH27" s="22">
        <v>21785</v>
      </c>
      <c r="BI27" s="4">
        <v>2171</v>
      </c>
      <c r="BJ27" s="14">
        <f>VLOOKUP($B27,[1]工作表3!$C$4:$AC$43,20,0)</f>
        <v>13290</v>
      </c>
      <c r="BK27" s="22">
        <v>21785</v>
      </c>
      <c r="BL27" s="4">
        <v>2171</v>
      </c>
      <c r="BM27" s="14">
        <f>VLOOKUP($B27,[1]工作表3!$C$4:$AC$43,21,0)</f>
        <v>0</v>
      </c>
      <c r="BN27" s="22">
        <v>2171</v>
      </c>
      <c r="BO27" s="24">
        <v>22825</v>
      </c>
      <c r="BP27" s="14">
        <f>VLOOKUP($B27,[1]工作表3!$C$4:$AC$43,22,0)</f>
        <v>1116</v>
      </c>
      <c r="BQ27" s="14">
        <v>2171</v>
      </c>
      <c r="BR27" s="23" t="s">
        <v>98</v>
      </c>
      <c r="BS27" s="14">
        <f>VLOOKUP($B27,[1]工作表3!$C$4:$AC$43,23,0)</f>
        <v>3998</v>
      </c>
      <c r="BT27" s="14">
        <v>2171</v>
      </c>
      <c r="BU27" s="23" t="s">
        <v>98</v>
      </c>
      <c r="BV27" s="14">
        <f>VLOOKUP($B27,[1]工作表3!$C$4:$AC$43,24,0)</f>
        <v>4491</v>
      </c>
      <c r="BW27" s="27">
        <v>2171</v>
      </c>
      <c r="BX27" s="23" t="s">
        <v>99</v>
      </c>
      <c r="BY27" s="14">
        <f>VLOOKUP($B27,[1]工作表3!$C$4:$AC$43,25,0)</f>
        <v>2088</v>
      </c>
      <c r="BZ27" s="14">
        <v>2171</v>
      </c>
      <c r="CA27" s="23" t="s">
        <v>99</v>
      </c>
      <c r="CB27" s="14">
        <f>VLOOKUP($B27,[1]工作表3!$C$4:$AC$43,26,0)</f>
        <v>2190</v>
      </c>
      <c r="CC27" s="22" t="s">
        <v>90</v>
      </c>
      <c r="CD27" s="23"/>
      <c r="CE27" s="14">
        <f>VLOOKUP($B27,[1]工作表3!$C$4:$AC$43,27,0)</f>
        <v>0</v>
      </c>
    </row>
    <row r="28" spans="1:83" x14ac:dyDescent="0.25">
      <c r="A28" s="14" t="s">
        <v>148</v>
      </c>
      <c r="B28" s="14" t="s">
        <v>171</v>
      </c>
      <c r="C28" s="14" t="s">
        <v>172</v>
      </c>
      <c r="D28" s="14">
        <v>5</v>
      </c>
      <c r="E28" s="14">
        <v>5</v>
      </c>
      <c r="F28" s="14" t="s">
        <v>129</v>
      </c>
      <c r="G28" s="25" t="s">
        <v>87</v>
      </c>
      <c r="H28" s="14">
        <f>VLOOKUP($B28,[2]工作表2!$B$2:$AB$41,2,0)</f>
        <v>200400</v>
      </c>
      <c r="I28" s="14" t="s">
        <v>173</v>
      </c>
      <c r="J28" s="25" t="s">
        <v>87</v>
      </c>
      <c r="K28" s="14">
        <f>VLOOKUP($B28,[2]工作表2!$B$2:$AB$41,3,0)</f>
        <v>15000</v>
      </c>
      <c r="L28" s="14" t="s">
        <v>129</v>
      </c>
      <c r="M28" s="25" t="s">
        <v>87</v>
      </c>
      <c r="N28" s="14">
        <f>VLOOKUP($B28,[2]工作表2!$B$2:$AB$41,4,0)</f>
        <v>0</v>
      </c>
      <c r="O28" s="14" t="s">
        <v>129</v>
      </c>
      <c r="P28" s="25" t="s">
        <v>87</v>
      </c>
      <c r="Q28" s="14">
        <f>VLOOKUP($B28,[2]工作表2!$B$2:$AB$41,5,0)</f>
        <v>6000</v>
      </c>
      <c r="R28" s="14" t="s">
        <v>129</v>
      </c>
      <c r="S28" s="25" t="s">
        <v>87</v>
      </c>
      <c r="T28" s="14">
        <f>VLOOKUP($B28,[2]工作表2!$B$2:$AB$41,6,0)</f>
        <v>0</v>
      </c>
      <c r="U28" s="26" t="s">
        <v>129</v>
      </c>
      <c r="V28" s="31">
        <v>2171</v>
      </c>
      <c r="W28" s="14">
        <f>VLOOKUP($B28,[2]工作表2!$B$2:$AB$41,7,0)</f>
        <v>1293</v>
      </c>
      <c r="X28" s="14" t="s">
        <v>89</v>
      </c>
      <c r="Y28" s="1">
        <v>22829</v>
      </c>
      <c r="Z28" s="14">
        <f>VLOOKUP($B28,[2]工作表2!$B$2:$AB$41,8,0)</f>
        <v>0</v>
      </c>
      <c r="AA28" s="26" t="s">
        <v>89</v>
      </c>
      <c r="AB28" s="2" t="s">
        <v>129</v>
      </c>
      <c r="AC28" s="14">
        <f>VLOOKUP($B28,[2]工作表2!$B$2:$AB$41,9,0)</f>
        <v>0</v>
      </c>
      <c r="AD28" s="14">
        <v>22829</v>
      </c>
      <c r="AE28" s="25" t="s">
        <v>87</v>
      </c>
      <c r="AF28" s="14">
        <f>VLOOKUP($B28,[2]工作表2!$B$2:$AB$41,10,0)</f>
        <v>0</v>
      </c>
      <c r="AG28" s="14" t="s">
        <v>131</v>
      </c>
      <c r="AH28" s="25" t="s">
        <v>87</v>
      </c>
      <c r="AI28" s="14">
        <f>VLOOKUP($B28,[2]工作表2!$B$2:$AB$41,11,0)</f>
        <v>0</v>
      </c>
      <c r="AJ28" s="22" t="s">
        <v>129</v>
      </c>
      <c r="AK28" s="25" t="s">
        <v>87</v>
      </c>
      <c r="AL28" s="14">
        <f>VLOOKUP($B28,[2]工作表2!$B$2:$AB$41,12,0)</f>
        <v>0</v>
      </c>
      <c r="AM28" s="22" t="s">
        <v>132</v>
      </c>
      <c r="AN28" s="23" t="s">
        <v>92</v>
      </c>
      <c r="AO28" s="14">
        <f>VLOOKUP($B28,[2]工作表2!$B$2:$AB$41,13,0)</f>
        <v>18721</v>
      </c>
      <c r="AP28" s="22">
        <v>513304</v>
      </c>
      <c r="AQ28" s="23" t="s">
        <v>92</v>
      </c>
      <c r="AR28" s="14">
        <f>VLOOKUP($B28,[2]工作表2!$B$2:$AB$41,14,0)</f>
        <v>11081</v>
      </c>
      <c r="AS28" s="22" t="s">
        <v>133</v>
      </c>
      <c r="AT28" s="23" t="s">
        <v>95</v>
      </c>
      <c r="AU28" s="14">
        <f>VLOOKUP($B28,[2]工作表2!$B$2:$AB$41,15,0)</f>
        <v>13740</v>
      </c>
      <c r="AV28" s="14">
        <v>2171</v>
      </c>
      <c r="AW28" s="24">
        <v>22825</v>
      </c>
      <c r="AX28" s="14">
        <f>VLOOKUP($B28,[2]工作表2!$B$2:$AB$41,16,0)</f>
        <v>2340</v>
      </c>
      <c r="AY28" s="22" t="s">
        <v>134</v>
      </c>
      <c r="AZ28" s="23" t="s">
        <v>89</v>
      </c>
      <c r="BA28" s="14">
        <f>VLOOKUP($B28,[2]工作表2!$B$2:$AB$41,17,0)</f>
        <v>0</v>
      </c>
      <c r="BB28" s="22">
        <v>513122</v>
      </c>
      <c r="BC28" s="23" t="s">
        <v>89</v>
      </c>
      <c r="BD28" s="14">
        <f>VLOOKUP($B28,[2]工作表2!$B$2:$AB$41,18,0)</f>
        <v>0</v>
      </c>
      <c r="BE28" s="22">
        <v>2171</v>
      </c>
      <c r="BF28" s="23" t="s">
        <v>129</v>
      </c>
      <c r="BG28" s="14">
        <f>VLOOKUP($B28,[1]工作表3!$C$4:$AC$43,19,0)</f>
        <v>0</v>
      </c>
      <c r="BH28" s="22">
        <v>21785</v>
      </c>
      <c r="BI28" s="4">
        <v>2171</v>
      </c>
      <c r="BJ28" s="14">
        <f>VLOOKUP($B28,[1]工作表3!$C$4:$AC$43,20,0)</f>
        <v>0</v>
      </c>
      <c r="BK28" s="22">
        <v>21785</v>
      </c>
      <c r="BL28" s="4">
        <v>2171</v>
      </c>
      <c r="BM28" s="14">
        <f>VLOOKUP($B28,[1]工作表3!$C$4:$AC$43,21,0)</f>
        <v>0</v>
      </c>
      <c r="BN28" s="22">
        <v>2171</v>
      </c>
      <c r="BO28" s="24">
        <v>22825</v>
      </c>
      <c r="BP28" s="14">
        <f>VLOOKUP($B28,[1]工作表3!$C$4:$AC$43,22,0)</f>
        <v>1109</v>
      </c>
      <c r="BQ28" s="14">
        <v>2171</v>
      </c>
      <c r="BR28" s="23" t="s">
        <v>98</v>
      </c>
      <c r="BS28" s="14">
        <f>VLOOKUP($B28,[1]工作表3!$C$4:$AC$43,23,0)</f>
        <v>5154</v>
      </c>
      <c r="BT28" s="14">
        <v>2171</v>
      </c>
      <c r="BU28" s="23" t="s">
        <v>98</v>
      </c>
      <c r="BV28" s="14">
        <f>VLOOKUP($B28,[1]工作表3!$C$4:$AC$43,24,0)</f>
        <v>4810</v>
      </c>
      <c r="BW28" s="27">
        <v>2171</v>
      </c>
      <c r="BX28" s="23" t="s">
        <v>99</v>
      </c>
      <c r="BY28" s="14">
        <f>VLOOKUP($B28,[1]工作表3!$C$4:$AC$43,25,0)</f>
        <v>3324</v>
      </c>
      <c r="BZ28" s="14">
        <v>2171</v>
      </c>
      <c r="CA28" s="23" t="s">
        <v>99</v>
      </c>
      <c r="CB28" s="14">
        <f>VLOOKUP($B28,[1]工作表3!$C$4:$AC$43,26,0)</f>
        <v>0</v>
      </c>
      <c r="CC28" s="22" t="s">
        <v>90</v>
      </c>
      <c r="CD28" s="23"/>
      <c r="CE28" s="14">
        <f>VLOOKUP($B28,[1]工作表3!$C$4:$AC$43,27,0)</f>
        <v>0</v>
      </c>
    </row>
    <row r="29" spans="1:83" x14ac:dyDescent="0.25">
      <c r="A29" s="14" t="s">
        <v>174</v>
      </c>
      <c r="B29" s="14" t="s">
        <v>175</v>
      </c>
      <c r="C29" s="14" t="s">
        <v>176</v>
      </c>
      <c r="D29" s="14">
        <v>9</v>
      </c>
      <c r="E29" s="14">
        <v>8.9600000000000009</v>
      </c>
      <c r="F29" s="14" t="s">
        <v>177</v>
      </c>
      <c r="G29" s="25" t="s">
        <v>87</v>
      </c>
      <c r="H29" s="14">
        <f>VLOOKUP($B29,[2]工作表2!$B$2:$AB$41,2,0)</f>
        <v>498330</v>
      </c>
      <c r="I29" s="14" t="s">
        <v>178</v>
      </c>
      <c r="J29" s="25" t="s">
        <v>87</v>
      </c>
      <c r="K29" s="14">
        <f>VLOOKUP($B29,[2]工作表2!$B$2:$AB$41,3,0)</f>
        <v>27900</v>
      </c>
      <c r="L29" s="14" t="s">
        <v>177</v>
      </c>
      <c r="M29" s="25" t="s">
        <v>87</v>
      </c>
      <c r="N29" s="14">
        <f>VLOOKUP($B29,[2]工作表2!$B$2:$AB$41,4,0)</f>
        <v>0</v>
      </c>
      <c r="O29" s="14" t="s">
        <v>177</v>
      </c>
      <c r="P29" s="25" t="s">
        <v>87</v>
      </c>
      <c r="Q29" s="14">
        <f>VLOOKUP($B29,[2]工作表2!$B$2:$AB$41,5,0)</f>
        <v>3000</v>
      </c>
      <c r="R29" s="14" t="s">
        <v>177</v>
      </c>
      <c r="S29" s="25" t="s">
        <v>87</v>
      </c>
      <c r="T29" s="14">
        <f>VLOOKUP($B29,[2]工作表2!$B$2:$AB$41,6,0)</f>
        <v>12000</v>
      </c>
      <c r="U29" s="26" t="s">
        <v>177</v>
      </c>
      <c r="V29" s="31">
        <v>2171</v>
      </c>
      <c r="W29" s="14">
        <f>VLOOKUP($B29,[2]工作表2!$B$2:$AB$41,7,0)</f>
        <v>0</v>
      </c>
      <c r="X29" s="14" t="s">
        <v>89</v>
      </c>
      <c r="Y29" s="1">
        <v>22829</v>
      </c>
      <c r="Z29" s="14">
        <f>VLOOKUP($B29,[2]工作表2!$B$2:$AB$41,8,0)</f>
        <v>0</v>
      </c>
      <c r="AA29" s="26" t="s">
        <v>89</v>
      </c>
      <c r="AB29" s="2" t="s">
        <v>177</v>
      </c>
      <c r="AC29" s="14">
        <f>VLOOKUP($B29,[2]工作表2!$B$2:$AB$41,9,0)</f>
        <v>0</v>
      </c>
      <c r="AD29" s="14">
        <v>22829</v>
      </c>
      <c r="AE29" s="25" t="s">
        <v>87</v>
      </c>
      <c r="AF29" s="14">
        <f>VLOOKUP($B29,[2]工作表2!$B$2:$AB$41,10,0)</f>
        <v>22190</v>
      </c>
      <c r="AG29" s="14" t="s">
        <v>90</v>
      </c>
      <c r="AH29" s="25"/>
      <c r="AI29" s="14">
        <f>VLOOKUP($B29,[2]工作表2!$B$2:$AB$41,11,0)</f>
        <v>0</v>
      </c>
      <c r="AJ29" s="14" t="s">
        <v>90</v>
      </c>
      <c r="AK29" s="25"/>
      <c r="AL29" s="14">
        <f>VLOOKUP($B29,[2]工作表2!$B$2:$AB$41,12,0)</f>
        <v>0</v>
      </c>
      <c r="AM29" s="22" t="s">
        <v>179</v>
      </c>
      <c r="AN29" s="23" t="s">
        <v>92</v>
      </c>
      <c r="AO29" s="14">
        <f>VLOOKUP($B29,[2]工作表2!$B$2:$AB$41,13,0)</f>
        <v>36209</v>
      </c>
      <c r="AP29" s="22">
        <v>610304</v>
      </c>
      <c r="AQ29" s="23" t="s">
        <v>92</v>
      </c>
      <c r="AR29" s="14">
        <f>VLOOKUP($B29,[2]工作表2!$B$2:$AB$41,14,0)</f>
        <v>29459</v>
      </c>
      <c r="AS29" s="22" t="s">
        <v>180</v>
      </c>
      <c r="AT29" s="23" t="s">
        <v>95</v>
      </c>
      <c r="AU29" s="14">
        <f>VLOOKUP($B29,[2]工作表2!$B$2:$AB$41,15,0)</f>
        <v>34504</v>
      </c>
      <c r="AV29" s="14">
        <v>2171</v>
      </c>
      <c r="AW29" s="24">
        <v>22825</v>
      </c>
      <c r="AX29" s="14">
        <f>VLOOKUP($B29,[2]工作表2!$B$2:$AB$41,16,0)</f>
        <v>4740</v>
      </c>
      <c r="AY29" s="22" t="s">
        <v>181</v>
      </c>
      <c r="AZ29" s="23" t="s">
        <v>89</v>
      </c>
      <c r="BA29" s="14">
        <f>VLOOKUP($B29,[2]工作表2!$B$2:$AB$41,17,0)</f>
        <v>458</v>
      </c>
      <c r="BB29" s="22" t="s">
        <v>182</v>
      </c>
      <c r="BC29" s="23" t="s">
        <v>89</v>
      </c>
      <c r="BD29" s="14">
        <f>VLOOKUP($B29,[2]工作表2!$B$2:$AB$41,18,0)</f>
        <v>0</v>
      </c>
      <c r="BE29" s="22">
        <v>2171</v>
      </c>
      <c r="BF29" s="23" t="s">
        <v>177</v>
      </c>
      <c r="BG29" s="14">
        <f>VLOOKUP($B29,[1]工作表3!$C$4:$AC$43,19,0)</f>
        <v>273</v>
      </c>
      <c r="BH29" s="22">
        <v>21785</v>
      </c>
      <c r="BI29" s="4">
        <v>2171</v>
      </c>
      <c r="BJ29" s="14">
        <f>VLOOKUP($B29,[1]工作表3!$C$4:$AC$43,20,0)</f>
        <v>12457</v>
      </c>
      <c r="BK29" s="22">
        <v>21785</v>
      </c>
      <c r="BL29" s="4">
        <v>2171</v>
      </c>
      <c r="BM29" s="14">
        <f>VLOOKUP($B29,[1]工作表3!$C$4:$AC$43,21,0)</f>
        <v>0</v>
      </c>
      <c r="BN29" s="22">
        <v>2171</v>
      </c>
      <c r="BO29" s="24">
        <v>22825</v>
      </c>
      <c r="BP29" s="14">
        <f>VLOOKUP($B29,[1]工作表3!$C$4:$AC$43,22,0)</f>
        <v>2709</v>
      </c>
      <c r="BQ29" s="14">
        <v>2171</v>
      </c>
      <c r="BR29" s="23" t="s">
        <v>98</v>
      </c>
      <c r="BS29" s="14">
        <f>VLOOKUP($B29,[1]工作表3!$C$4:$AC$43,23,0)</f>
        <v>9929</v>
      </c>
      <c r="BT29" s="14">
        <v>2171</v>
      </c>
      <c r="BU29" s="23" t="s">
        <v>98</v>
      </c>
      <c r="BV29" s="14">
        <f>VLOOKUP($B29,[1]工作表3!$C$4:$AC$43,24,0)</f>
        <v>16494</v>
      </c>
      <c r="BW29" s="27">
        <v>2171</v>
      </c>
      <c r="BX29" s="23" t="s">
        <v>99</v>
      </c>
      <c r="BY29" s="14">
        <f>VLOOKUP($B29,[1]工作表3!$C$4:$AC$43,25,0)</f>
        <v>17526</v>
      </c>
      <c r="BZ29" s="14">
        <v>2171</v>
      </c>
      <c r="CA29" s="23" t="s">
        <v>99</v>
      </c>
      <c r="CB29" s="14">
        <f>VLOOKUP($B29,[1]工作表3!$C$4:$AC$43,26,0)</f>
        <v>7001</v>
      </c>
      <c r="CC29" s="22" t="s">
        <v>90</v>
      </c>
      <c r="CD29" s="23"/>
      <c r="CE29" s="14">
        <f>VLOOKUP($B29,[1]工作表3!$C$4:$AC$43,27,0)</f>
        <v>0</v>
      </c>
    </row>
    <row r="30" spans="1:83" x14ac:dyDescent="0.25">
      <c r="A30" s="14" t="s">
        <v>174</v>
      </c>
      <c r="B30" s="14" t="s">
        <v>183</v>
      </c>
      <c r="C30" s="14" t="s">
        <v>184</v>
      </c>
      <c r="D30" s="14">
        <v>4</v>
      </c>
      <c r="E30" s="14">
        <v>4</v>
      </c>
      <c r="F30" s="14" t="s">
        <v>177</v>
      </c>
      <c r="G30" s="25" t="s">
        <v>87</v>
      </c>
      <c r="H30" s="14">
        <f>VLOOKUP($B30,[2]工作表2!$B$2:$AB$41,2,0)</f>
        <v>240800</v>
      </c>
      <c r="I30" s="14" t="s">
        <v>178</v>
      </c>
      <c r="J30" s="25" t="s">
        <v>87</v>
      </c>
      <c r="K30" s="14">
        <f>VLOOKUP($B30,[2]工作表2!$B$2:$AB$41,3,0)</f>
        <v>12000</v>
      </c>
      <c r="L30" s="14" t="s">
        <v>177</v>
      </c>
      <c r="M30" s="25" t="s">
        <v>87</v>
      </c>
      <c r="N30" s="14">
        <f>VLOOKUP($B30,[2]工作表2!$B$2:$AB$41,4,0)</f>
        <v>0</v>
      </c>
      <c r="O30" s="14" t="s">
        <v>177</v>
      </c>
      <c r="P30" s="25" t="s">
        <v>87</v>
      </c>
      <c r="Q30" s="14">
        <f>VLOOKUP($B30,[2]工作表2!$B$2:$AB$41,5,0)</f>
        <v>5000</v>
      </c>
      <c r="R30" s="14" t="s">
        <v>177</v>
      </c>
      <c r="S30" s="25" t="s">
        <v>87</v>
      </c>
      <c r="T30" s="14">
        <f>VLOOKUP($B30,[2]工作表2!$B$2:$AB$41,6,0)</f>
        <v>13000</v>
      </c>
      <c r="U30" s="26" t="s">
        <v>177</v>
      </c>
      <c r="V30" s="31">
        <v>2171</v>
      </c>
      <c r="W30" s="14">
        <f>VLOOKUP($B30,[2]工作表2!$B$2:$AB$41,7,0)</f>
        <v>8000</v>
      </c>
      <c r="X30" s="14" t="s">
        <v>89</v>
      </c>
      <c r="Y30" s="1">
        <v>22829</v>
      </c>
      <c r="Z30" s="14">
        <f>VLOOKUP($B30,[2]工作表2!$B$2:$AB$41,8,0)</f>
        <v>0</v>
      </c>
      <c r="AA30" s="26" t="s">
        <v>89</v>
      </c>
      <c r="AB30" s="2" t="s">
        <v>177</v>
      </c>
      <c r="AC30" s="14">
        <f>VLOOKUP($B30,[2]工作表2!$B$2:$AB$41,9,0)</f>
        <v>0</v>
      </c>
      <c r="AD30" s="14">
        <v>22829</v>
      </c>
      <c r="AE30" s="25" t="s">
        <v>87</v>
      </c>
      <c r="AF30" s="14">
        <f>VLOOKUP($B30,[2]工作表2!$B$2:$AB$41,10,0)</f>
        <v>17782</v>
      </c>
      <c r="AG30" s="14" t="s">
        <v>90</v>
      </c>
      <c r="AH30" s="25"/>
      <c r="AI30" s="14">
        <f>VLOOKUP($B30,[2]工作表2!$B$2:$AB$41,11,0)</f>
        <v>0</v>
      </c>
      <c r="AJ30" s="14" t="s">
        <v>90</v>
      </c>
      <c r="AK30" s="25"/>
      <c r="AL30" s="14">
        <f>VLOOKUP($B30,[2]工作表2!$B$2:$AB$41,12,0)</f>
        <v>0</v>
      </c>
      <c r="AM30" s="22" t="s">
        <v>179</v>
      </c>
      <c r="AN30" s="23" t="s">
        <v>92</v>
      </c>
      <c r="AO30" s="14">
        <f>VLOOKUP($B30,[2]工作表2!$B$2:$AB$41,13,0)</f>
        <v>14943</v>
      </c>
      <c r="AP30" s="22">
        <v>610304</v>
      </c>
      <c r="AQ30" s="23" t="s">
        <v>92</v>
      </c>
      <c r="AR30" s="14">
        <f>VLOOKUP($B30,[2]工作表2!$B$2:$AB$41,14,0)</f>
        <v>13341</v>
      </c>
      <c r="AS30" s="22" t="s">
        <v>180</v>
      </c>
      <c r="AT30" s="23" t="s">
        <v>95</v>
      </c>
      <c r="AU30" s="14">
        <f>VLOOKUP($B30,[2]工作表2!$B$2:$AB$41,15,0)</f>
        <v>16542</v>
      </c>
      <c r="AV30" s="14">
        <v>2171</v>
      </c>
      <c r="AW30" s="24">
        <v>22825</v>
      </c>
      <c r="AX30" s="14">
        <f>VLOOKUP($B30,[2]工作表2!$B$2:$AB$41,16,0)</f>
        <v>1440</v>
      </c>
      <c r="AY30" s="22" t="s">
        <v>181</v>
      </c>
      <c r="AZ30" s="23" t="s">
        <v>89</v>
      </c>
      <c r="BA30" s="14">
        <f>VLOOKUP($B30,[2]工作表2!$B$2:$AB$41,17,0)</f>
        <v>0</v>
      </c>
      <c r="BB30" s="22" t="s">
        <v>182</v>
      </c>
      <c r="BC30" s="23" t="s">
        <v>89</v>
      </c>
      <c r="BD30" s="14">
        <f>VLOOKUP($B30,[2]工作表2!$B$2:$AB$41,18,0)</f>
        <v>0</v>
      </c>
      <c r="BE30" s="22">
        <v>2171</v>
      </c>
      <c r="BF30" s="23" t="s">
        <v>177</v>
      </c>
      <c r="BG30" s="14">
        <f>VLOOKUP($B30,[1]工作表3!$C$4:$AC$43,19,0)</f>
        <v>0</v>
      </c>
      <c r="BH30" s="22">
        <v>21785</v>
      </c>
      <c r="BI30" s="4">
        <v>2171</v>
      </c>
      <c r="BJ30" s="14">
        <f>VLOOKUP($B30,[1]工作表3!$C$4:$AC$43,20,0)</f>
        <v>0</v>
      </c>
      <c r="BK30" s="22">
        <v>21785</v>
      </c>
      <c r="BL30" s="4">
        <v>2171</v>
      </c>
      <c r="BM30" s="14">
        <f>VLOOKUP($B30,[1]工作表3!$C$4:$AC$43,21,0)</f>
        <v>0</v>
      </c>
      <c r="BN30" s="22">
        <v>2171</v>
      </c>
      <c r="BO30" s="24">
        <v>22825</v>
      </c>
      <c r="BP30" s="14">
        <f>VLOOKUP($B30,[1]工作表3!$C$4:$AC$43,22,0)</f>
        <v>1355</v>
      </c>
      <c r="BQ30" s="14">
        <v>2171</v>
      </c>
      <c r="BR30" s="23" t="s">
        <v>98</v>
      </c>
      <c r="BS30" s="14">
        <f>VLOOKUP($B30,[1]工作表3!$C$4:$AC$43,23,0)</f>
        <v>4080</v>
      </c>
      <c r="BT30" s="14">
        <v>2171</v>
      </c>
      <c r="BU30" s="23" t="s">
        <v>98</v>
      </c>
      <c r="BV30" s="14">
        <f>VLOOKUP($B30,[1]工作表3!$C$4:$AC$43,24,0)</f>
        <v>7041</v>
      </c>
      <c r="BW30" s="27">
        <v>2171</v>
      </c>
      <c r="BX30" s="23" t="s">
        <v>99</v>
      </c>
      <c r="BY30" s="14">
        <f>VLOOKUP($B30,[1]工作表3!$C$4:$AC$43,25,0)</f>
        <v>8217</v>
      </c>
      <c r="BZ30" s="14">
        <v>2171</v>
      </c>
      <c r="CA30" s="23" t="s">
        <v>99</v>
      </c>
      <c r="CB30" s="14">
        <f>VLOOKUP($B30,[1]工作表3!$C$4:$AC$43,26,0)</f>
        <v>9285</v>
      </c>
      <c r="CC30" s="22" t="s">
        <v>90</v>
      </c>
      <c r="CD30" s="23"/>
      <c r="CE30" s="14">
        <f>VLOOKUP($B30,[1]工作表3!$C$4:$AC$43,27,0)</f>
        <v>0</v>
      </c>
    </row>
    <row r="31" spans="1:83" x14ac:dyDescent="0.25">
      <c r="A31" s="14" t="s">
        <v>174</v>
      </c>
      <c r="B31" s="14" t="s">
        <v>185</v>
      </c>
      <c r="C31" s="14" t="s">
        <v>186</v>
      </c>
      <c r="D31" s="14">
        <v>7</v>
      </c>
      <c r="E31" s="14">
        <v>6.5</v>
      </c>
      <c r="F31" s="14" t="s">
        <v>177</v>
      </c>
      <c r="G31" s="25" t="s">
        <v>87</v>
      </c>
      <c r="H31" s="14">
        <f>VLOOKUP($B31,[2]工作表2!$B$2:$AB$41,2,0)</f>
        <v>454347</v>
      </c>
      <c r="I31" s="14" t="s">
        <v>178</v>
      </c>
      <c r="J31" s="25" t="s">
        <v>87</v>
      </c>
      <c r="K31" s="14">
        <f>VLOOKUP($B31,[2]工作表2!$B$2:$AB$41,3,0)</f>
        <v>20600</v>
      </c>
      <c r="L31" s="14" t="s">
        <v>177</v>
      </c>
      <c r="M31" s="25" t="s">
        <v>87</v>
      </c>
      <c r="N31" s="14">
        <f>VLOOKUP($B31,[2]工作表2!$B$2:$AB$41,4,0)</f>
        <v>0</v>
      </c>
      <c r="O31" s="14" t="s">
        <v>177</v>
      </c>
      <c r="P31" s="25" t="s">
        <v>87</v>
      </c>
      <c r="Q31" s="14">
        <f>VLOOKUP($B31,[2]工作表2!$B$2:$AB$41,5,0)</f>
        <v>2000</v>
      </c>
      <c r="R31" s="14" t="s">
        <v>177</v>
      </c>
      <c r="S31" s="25" t="s">
        <v>87</v>
      </c>
      <c r="T31" s="14">
        <f>VLOOKUP($B31,[2]工作表2!$B$2:$AB$41,6,0)</f>
        <v>8000</v>
      </c>
      <c r="U31" s="26" t="s">
        <v>177</v>
      </c>
      <c r="V31" s="31">
        <v>2171</v>
      </c>
      <c r="W31" s="14">
        <f>VLOOKUP($B31,[2]工作表2!$B$2:$AB$41,7,0)</f>
        <v>0</v>
      </c>
      <c r="X31" s="14" t="s">
        <v>89</v>
      </c>
      <c r="Y31" s="1">
        <v>22829</v>
      </c>
      <c r="Z31" s="14">
        <f>VLOOKUP($B31,[2]工作表2!$B$2:$AB$41,8,0)</f>
        <v>0</v>
      </c>
      <c r="AA31" s="26" t="s">
        <v>89</v>
      </c>
      <c r="AB31" s="2" t="s">
        <v>177</v>
      </c>
      <c r="AC31" s="14">
        <f>VLOOKUP($B31,[2]工作表2!$B$2:$AB$41,9,0)</f>
        <v>0</v>
      </c>
      <c r="AD31" s="14">
        <v>22829</v>
      </c>
      <c r="AE31" s="25" t="s">
        <v>87</v>
      </c>
      <c r="AF31" s="14">
        <f>VLOOKUP($B31,[2]工作表2!$B$2:$AB$41,10,0)</f>
        <v>18030</v>
      </c>
      <c r="AG31" s="14" t="s">
        <v>90</v>
      </c>
      <c r="AH31" s="25"/>
      <c r="AI31" s="14">
        <f>VLOOKUP($B31,[2]工作表2!$B$2:$AB$41,11,0)</f>
        <v>0</v>
      </c>
      <c r="AJ31" s="14" t="s">
        <v>90</v>
      </c>
      <c r="AK31" s="25"/>
      <c r="AL31" s="14">
        <f>VLOOKUP($B31,[2]工作表2!$B$2:$AB$41,12,0)</f>
        <v>0</v>
      </c>
      <c r="AM31" s="22" t="s">
        <v>179</v>
      </c>
      <c r="AN31" s="23" t="s">
        <v>92</v>
      </c>
      <c r="AO31" s="14">
        <f>VLOOKUP($B31,[2]工作表2!$B$2:$AB$41,13,0)</f>
        <v>26818</v>
      </c>
      <c r="AP31" s="22">
        <v>610304</v>
      </c>
      <c r="AQ31" s="23" t="s">
        <v>92</v>
      </c>
      <c r="AR31" s="14">
        <f>VLOOKUP($B31,[2]工作表2!$B$2:$AB$41,14,0)</f>
        <v>23470</v>
      </c>
      <c r="AS31" s="22" t="s">
        <v>180</v>
      </c>
      <c r="AT31" s="23" t="s">
        <v>95</v>
      </c>
      <c r="AU31" s="14">
        <f>VLOOKUP($B31,[2]工作表2!$B$2:$AB$41,15,0)</f>
        <v>27394</v>
      </c>
      <c r="AV31" s="14">
        <v>2171</v>
      </c>
      <c r="AW31" s="24">
        <v>22825</v>
      </c>
      <c r="AX31" s="14">
        <f>VLOOKUP($B31,[2]工作表2!$B$2:$AB$41,16,0)</f>
        <v>2340</v>
      </c>
      <c r="AY31" s="22" t="s">
        <v>181</v>
      </c>
      <c r="AZ31" s="23" t="s">
        <v>89</v>
      </c>
      <c r="BA31" s="14">
        <f>VLOOKUP($B31,[2]工作表2!$B$2:$AB$41,17,0)</f>
        <v>1318</v>
      </c>
      <c r="BB31" s="22" t="s">
        <v>182</v>
      </c>
      <c r="BC31" s="23" t="s">
        <v>89</v>
      </c>
      <c r="BD31" s="14">
        <f>VLOOKUP($B31,[2]工作表2!$B$2:$AB$41,18,0)</f>
        <v>0</v>
      </c>
      <c r="BE31" s="22">
        <v>2171</v>
      </c>
      <c r="BF31" s="23" t="s">
        <v>177</v>
      </c>
      <c r="BG31" s="14">
        <f>VLOOKUP($B31,[1]工作表3!$C$4:$AC$43,19,0)</f>
        <v>2264</v>
      </c>
      <c r="BH31" s="22">
        <v>21785</v>
      </c>
      <c r="BI31" s="4">
        <v>2171</v>
      </c>
      <c r="BJ31" s="14">
        <f>VLOOKUP($B31,[1]工作表3!$C$4:$AC$43,20,0)</f>
        <v>983</v>
      </c>
      <c r="BK31" s="22">
        <v>21785</v>
      </c>
      <c r="BL31" s="4">
        <v>2171</v>
      </c>
      <c r="BM31" s="14">
        <f>VLOOKUP($B31,[1]工作表3!$C$4:$AC$43,21,0)</f>
        <v>0</v>
      </c>
      <c r="BN31" s="22">
        <v>2171</v>
      </c>
      <c r="BO31" s="24">
        <v>22825</v>
      </c>
      <c r="BP31" s="14">
        <f>VLOOKUP($B31,[1]工作表3!$C$4:$AC$43,22,0)</f>
        <v>2427</v>
      </c>
      <c r="BQ31" s="14">
        <v>2171</v>
      </c>
      <c r="BR31" s="23" t="s">
        <v>98</v>
      </c>
      <c r="BS31" s="14">
        <f>VLOOKUP($B31,[1]工作表3!$C$4:$AC$43,23,0)</f>
        <v>7332</v>
      </c>
      <c r="BT31" s="14">
        <v>2171</v>
      </c>
      <c r="BU31" s="23" t="s">
        <v>98</v>
      </c>
      <c r="BV31" s="14">
        <f>VLOOKUP($B31,[1]工作表3!$C$4:$AC$43,24,0)</f>
        <v>11068</v>
      </c>
      <c r="BW31" s="27">
        <v>2171</v>
      </c>
      <c r="BX31" s="23" t="s">
        <v>99</v>
      </c>
      <c r="BY31" s="14">
        <f>VLOOKUP($B31,[1]工作表3!$C$4:$AC$43,25,0)</f>
        <v>0</v>
      </c>
      <c r="BZ31" s="14">
        <v>2171</v>
      </c>
      <c r="CA31" s="23" t="s">
        <v>99</v>
      </c>
      <c r="CB31" s="14">
        <f>VLOOKUP($B31,[1]工作表3!$C$4:$AC$43,26,0)</f>
        <v>11870</v>
      </c>
      <c r="CC31" s="22" t="s">
        <v>90</v>
      </c>
      <c r="CD31" s="23"/>
      <c r="CE31" s="14">
        <f>VLOOKUP($B31,[1]工作表3!$C$4:$AC$43,27,0)</f>
        <v>0</v>
      </c>
    </row>
    <row r="32" spans="1:83" x14ac:dyDescent="0.25">
      <c r="A32" s="14" t="s">
        <v>187</v>
      </c>
      <c r="B32" s="14" t="s">
        <v>188</v>
      </c>
      <c r="C32" s="14" t="s">
        <v>189</v>
      </c>
      <c r="D32" s="14">
        <v>39</v>
      </c>
      <c r="E32" s="14">
        <v>35.410000000000004</v>
      </c>
      <c r="F32" s="14" t="s">
        <v>190</v>
      </c>
      <c r="G32" s="25" t="s">
        <v>87</v>
      </c>
      <c r="H32" s="14">
        <f>VLOOKUP($B32,[2]工作表2!$B$2:$AB$41,2,0)</f>
        <v>992822</v>
      </c>
      <c r="I32" s="14" t="s">
        <v>191</v>
      </c>
      <c r="J32" s="25" t="s">
        <v>87</v>
      </c>
      <c r="K32" s="14">
        <f>VLOOKUP($B32,[2]工作表2!$B$2:$AB$41,3,0)</f>
        <v>109700</v>
      </c>
      <c r="L32" s="14" t="s">
        <v>190</v>
      </c>
      <c r="M32" s="25" t="s">
        <v>87</v>
      </c>
      <c r="N32" s="14">
        <f>VLOOKUP($B32,[2]工作表2!$B$2:$AB$41,4,0)</f>
        <v>22775</v>
      </c>
      <c r="O32" s="14" t="s">
        <v>190</v>
      </c>
      <c r="P32" s="25" t="s">
        <v>87</v>
      </c>
      <c r="Q32" s="14">
        <f>VLOOKUP($B32,[2]工作表2!$B$2:$AB$41,5,0)</f>
        <v>0</v>
      </c>
      <c r="R32" s="14" t="s">
        <v>190</v>
      </c>
      <c r="S32" s="25" t="s">
        <v>87</v>
      </c>
      <c r="T32" s="14">
        <f>VLOOKUP($B32,[2]工作表2!$B$2:$AB$41,6,0)</f>
        <v>15000</v>
      </c>
      <c r="U32" s="26" t="s">
        <v>190</v>
      </c>
      <c r="V32" s="31">
        <v>2171</v>
      </c>
      <c r="W32" s="14">
        <f>VLOOKUP($B32,[2]工作表2!$B$2:$AB$41,7,0)</f>
        <v>33540</v>
      </c>
      <c r="X32" s="14" t="s">
        <v>89</v>
      </c>
      <c r="Y32" s="1">
        <v>22829</v>
      </c>
      <c r="Z32" s="14">
        <f>VLOOKUP($B32,[2]工作表2!$B$2:$AB$41,8,0)</f>
        <v>0</v>
      </c>
      <c r="AA32" s="26" t="s">
        <v>89</v>
      </c>
      <c r="AB32" s="2" t="s">
        <v>190</v>
      </c>
      <c r="AC32" s="14">
        <f>VLOOKUP($B32,[2]工作表2!$B$2:$AB$41,9,0)</f>
        <v>1970</v>
      </c>
      <c r="AD32" s="14">
        <v>22829</v>
      </c>
      <c r="AE32" s="25" t="s">
        <v>87</v>
      </c>
      <c r="AF32" s="14">
        <f>VLOOKUP($B32,[2]工作表2!$B$2:$AB$41,10,0)</f>
        <v>4107</v>
      </c>
      <c r="AG32" s="14" t="s">
        <v>192</v>
      </c>
      <c r="AH32" s="25" t="s">
        <v>87</v>
      </c>
      <c r="AI32" s="14">
        <f>VLOOKUP($B32,[2]工作表2!$B$2:$AB$41,11,0)</f>
        <v>34789</v>
      </c>
      <c r="AJ32" s="22" t="s">
        <v>190</v>
      </c>
      <c r="AK32" s="25" t="s">
        <v>87</v>
      </c>
      <c r="AL32" s="14">
        <f>VLOOKUP($B32,[2]工作表2!$B$2:$AB$41,12,0)</f>
        <v>102790</v>
      </c>
      <c r="AM32" s="22" t="s">
        <v>193</v>
      </c>
      <c r="AN32" s="23" t="s">
        <v>92</v>
      </c>
      <c r="AO32" s="14">
        <f>VLOOKUP($B32,[2]工作表2!$B$2:$AB$41,13,0)</f>
        <v>110561</v>
      </c>
      <c r="AP32" s="22">
        <v>512304</v>
      </c>
      <c r="AQ32" s="23" t="s">
        <v>92</v>
      </c>
      <c r="AR32" s="14">
        <f>VLOOKUP($B32,[2]工作表2!$B$2:$AB$41,14,0)</f>
        <v>74042</v>
      </c>
      <c r="AS32" s="22" t="s">
        <v>194</v>
      </c>
      <c r="AT32" s="23" t="s">
        <v>95</v>
      </c>
      <c r="AU32" s="14">
        <f>VLOOKUP($B32,[2]工作表2!$B$2:$AB$41,15,0)</f>
        <v>62256</v>
      </c>
      <c r="AV32" s="14">
        <v>2171</v>
      </c>
      <c r="AW32" s="24">
        <v>22825</v>
      </c>
      <c r="AX32" s="14">
        <f>VLOOKUP($B32,[2]工作表2!$B$2:$AB$41,16,0)</f>
        <v>38360</v>
      </c>
      <c r="AY32" s="22" t="s">
        <v>195</v>
      </c>
      <c r="AZ32" s="23" t="s">
        <v>89</v>
      </c>
      <c r="BA32" s="14">
        <f>VLOOKUP($B32,[2]工作表2!$B$2:$AB$41,17,0)</f>
        <v>297203</v>
      </c>
      <c r="BB32" s="22" t="s">
        <v>192</v>
      </c>
      <c r="BC32" s="23" t="s">
        <v>89</v>
      </c>
      <c r="BD32" s="14">
        <f>VLOOKUP($B32,[2]工作表2!$B$2:$AB$41,18,0)</f>
        <v>62704</v>
      </c>
      <c r="BE32" s="22">
        <v>2171</v>
      </c>
      <c r="BF32" s="23" t="s">
        <v>190</v>
      </c>
      <c r="BG32" s="14">
        <f>VLOOKUP($B32,[1]工作表3!$C$4:$AC$43,19,0)</f>
        <v>10283</v>
      </c>
      <c r="BH32" s="22">
        <v>21785</v>
      </c>
      <c r="BI32" s="4">
        <v>2171</v>
      </c>
      <c r="BJ32" s="14">
        <f>VLOOKUP($B32,[1]工作表3!$C$4:$AC$43,20,0)</f>
        <v>71531</v>
      </c>
      <c r="BK32" s="22">
        <v>21785</v>
      </c>
      <c r="BL32" s="4">
        <v>2171</v>
      </c>
      <c r="BM32" s="14">
        <f>VLOOKUP($B32,[1]工作表3!$C$4:$AC$43,21,0)</f>
        <v>0</v>
      </c>
      <c r="BN32" s="22">
        <v>2171</v>
      </c>
      <c r="BO32" s="24">
        <v>22825</v>
      </c>
      <c r="BP32" s="14">
        <f>VLOOKUP($B32,[1]工作表3!$C$4:$AC$43,22,0)</f>
        <v>5696</v>
      </c>
      <c r="BQ32" s="14">
        <v>2171</v>
      </c>
      <c r="BR32" s="23" t="s">
        <v>98</v>
      </c>
      <c r="BS32" s="14">
        <f>VLOOKUP($B32,[1]工作表3!$C$4:$AC$43,23,0)</f>
        <v>30282</v>
      </c>
      <c r="BT32" s="14">
        <v>2171</v>
      </c>
      <c r="BU32" s="23" t="s">
        <v>98</v>
      </c>
      <c r="BV32" s="14">
        <f>VLOOKUP($B32,[1]工作表3!$C$4:$AC$43,24,0)</f>
        <v>32905</v>
      </c>
      <c r="BW32" s="27">
        <v>2171</v>
      </c>
      <c r="BX32" s="23" t="s">
        <v>99</v>
      </c>
      <c r="BY32" s="14">
        <f>VLOOKUP($B32,[1]工作表3!$C$4:$AC$43,25,0)</f>
        <v>7002</v>
      </c>
      <c r="BZ32" s="14">
        <v>2171</v>
      </c>
      <c r="CA32" s="23" t="s">
        <v>99</v>
      </c>
      <c r="CB32" s="14">
        <f>VLOOKUP($B32,[1]工作表3!$C$4:$AC$43,26,0)</f>
        <v>25441</v>
      </c>
      <c r="CC32" s="22" t="s">
        <v>196</v>
      </c>
      <c r="CD32" s="23" t="s">
        <v>141</v>
      </c>
      <c r="CE32" s="14">
        <f>VLOOKUP($B32,[1]工作表3!$C$4:$AC$43,27,0)</f>
        <v>30400</v>
      </c>
    </row>
    <row r="33" spans="1:83" x14ac:dyDescent="0.25">
      <c r="A33" s="14" t="s">
        <v>187</v>
      </c>
      <c r="B33" s="14" t="s">
        <v>197</v>
      </c>
      <c r="C33" s="14" t="s">
        <v>198</v>
      </c>
      <c r="D33" s="14">
        <v>25</v>
      </c>
      <c r="E33" s="14">
        <v>24.4</v>
      </c>
      <c r="F33" s="14" t="s">
        <v>190</v>
      </c>
      <c r="G33" s="25" t="s">
        <v>87</v>
      </c>
      <c r="H33" s="14">
        <f>VLOOKUP($B33,[2]工作表2!$B$2:$AB$41,2,0)</f>
        <v>639007</v>
      </c>
      <c r="I33" s="14" t="s">
        <v>191</v>
      </c>
      <c r="J33" s="25" t="s">
        <v>87</v>
      </c>
      <c r="K33" s="14">
        <f>VLOOKUP($B33,[2]工作表2!$B$2:$AB$41,3,0)</f>
        <v>71800</v>
      </c>
      <c r="L33" s="14" t="s">
        <v>190</v>
      </c>
      <c r="M33" s="25" t="s">
        <v>87</v>
      </c>
      <c r="N33" s="14">
        <f>VLOOKUP($B33,[2]工作表2!$B$2:$AB$41,4,0)</f>
        <v>15525</v>
      </c>
      <c r="O33" s="14" t="s">
        <v>190</v>
      </c>
      <c r="P33" s="25" t="s">
        <v>87</v>
      </c>
      <c r="Q33" s="14">
        <f>VLOOKUP($B33,[2]工作表2!$B$2:$AB$41,5,0)</f>
        <v>1500</v>
      </c>
      <c r="R33" s="14" t="s">
        <v>190</v>
      </c>
      <c r="S33" s="25" t="s">
        <v>87</v>
      </c>
      <c r="T33" s="14">
        <f>VLOOKUP($B33,[2]工作表2!$B$2:$AB$41,6,0)</f>
        <v>10300</v>
      </c>
      <c r="U33" s="26" t="s">
        <v>190</v>
      </c>
      <c r="V33" s="31">
        <v>2171</v>
      </c>
      <c r="W33" s="14">
        <f>VLOOKUP($B33,[2]工作表2!$B$2:$AB$41,7,0)</f>
        <v>24655</v>
      </c>
      <c r="X33" s="14" t="s">
        <v>89</v>
      </c>
      <c r="Y33" s="1">
        <v>22829</v>
      </c>
      <c r="Z33" s="14">
        <f>VLOOKUP($B33,[2]工作表2!$B$2:$AB$41,8,0)</f>
        <v>0</v>
      </c>
      <c r="AA33" s="26" t="s">
        <v>89</v>
      </c>
      <c r="AB33" s="2" t="s">
        <v>190</v>
      </c>
      <c r="AC33" s="14">
        <f>VLOOKUP($B33,[2]工作表2!$B$2:$AB$41,9,0)</f>
        <v>0</v>
      </c>
      <c r="AD33" s="14">
        <v>22829</v>
      </c>
      <c r="AE33" s="25" t="s">
        <v>87</v>
      </c>
      <c r="AF33" s="14">
        <f>VLOOKUP($B33,[2]工作表2!$B$2:$AB$41,10,0)</f>
        <v>0</v>
      </c>
      <c r="AG33" s="14" t="s">
        <v>192</v>
      </c>
      <c r="AH33" s="25" t="s">
        <v>87</v>
      </c>
      <c r="AI33" s="14">
        <f>VLOOKUP($B33,[2]工作表2!$B$2:$AB$41,11,0)</f>
        <v>27626</v>
      </c>
      <c r="AJ33" s="22" t="s">
        <v>190</v>
      </c>
      <c r="AK33" s="25" t="s">
        <v>87</v>
      </c>
      <c r="AL33" s="14">
        <f>VLOOKUP($B33,[2]工作表2!$B$2:$AB$41,12,0)</f>
        <v>77380</v>
      </c>
      <c r="AM33" s="22" t="s">
        <v>193</v>
      </c>
      <c r="AN33" s="23" t="s">
        <v>92</v>
      </c>
      <c r="AO33" s="14">
        <f>VLOOKUP($B33,[2]工作表2!$B$2:$AB$41,13,0)</f>
        <v>74021</v>
      </c>
      <c r="AP33" s="22">
        <v>512304</v>
      </c>
      <c r="AQ33" s="23" t="s">
        <v>92</v>
      </c>
      <c r="AR33" s="14">
        <f>VLOOKUP($B33,[2]工作表2!$B$2:$AB$41,14,0)</f>
        <v>47420</v>
      </c>
      <c r="AS33" s="22" t="s">
        <v>194</v>
      </c>
      <c r="AT33" s="23" t="s">
        <v>95</v>
      </c>
      <c r="AU33" s="14">
        <f>VLOOKUP($B33,[2]工作表2!$B$2:$AB$41,15,0)</f>
        <v>42602</v>
      </c>
      <c r="AV33" s="14">
        <v>2171</v>
      </c>
      <c r="AW33" s="24">
        <v>22825</v>
      </c>
      <c r="AX33" s="14">
        <f>VLOOKUP($B33,[2]工作表2!$B$2:$AB$41,16,0)</f>
        <v>22110</v>
      </c>
      <c r="AY33" s="22" t="s">
        <v>195</v>
      </c>
      <c r="AZ33" s="23" t="s">
        <v>89</v>
      </c>
      <c r="BA33" s="14">
        <f>VLOOKUP($B33,[2]工作表2!$B$2:$AB$41,17,0)</f>
        <v>253632</v>
      </c>
      <c r="BB33" s="22" t="s">
        <v>192</v>
      </c>
      <c r="BC33" s="23" t="s">
        <v>89</v>
      </c>
      <c r="BD33" s="14">
        <f>VLOOKUP($B33,[2]工作表2!$B$2:$AB$41,18,0)</f>
        <v>161671</v>
      </c>
      <c r="BE33" s="22">
        <v>2171</v>
      </c>
      <c r="BF33" s="23" t="s">
        <v>190</v>
      </c>
      <c r="BG33" s="14">
        <f>VLOOKUP($B33,[1]工作表3!$C$4:$AC$43,19,0)</f>
        <v>3779</v>
      </c>
      <c r="BH33" s="22">
        <v>21785</v>
      </c>
      <c r="BI33" s="4">
        <v>2171</v>
      </c>
      <c r="BJ33" s="14">
        <f>VLOOKUP($B33,[1]工作表3!$C$4:$AC$43,20,0)</f>
        <v>23574</v>
      </c>
      <c r="BK33" s="22">
        <v>21785</v>
      </c>
      <c r="BL33" s="4">
        <v>2171</v>
      </c>
      <c r="BM33" s="14">
        <f>VLOOKUP($B33,[1]工作表3!$C$4:$AC$43,21,0)</f>
        <v>0</v>
      </c>
      <c r="BN33" s="22">
        <v>2171</v>
      </c>
      <c r="BO33" s="24">
        <v>22825</v>
      </c>
      <c r="BP33" s="14">
        <f>VLOOKUP($B33,[1]工作表3!$C$4:$AC$43,22,0)</f>
        <v>3711</v>
      </c>
      <c r="BQ33" s="14">
        <v>2171</v>
      </c>
      <c r="BR33" s="23" t="s">
        <v>98</v>
      </c>
      <c r="BS33" s="14">
        <f>VLOOKUP($B33,[1]工作表3!$C$4:$AC$43,23,0)</f>
        <v>20346</v>
      </c>
      <c r="BT33" s="14">
        <v>2171</v>
      </c>
      <c r="BU33" s="23" t="s">
        <v>98</v>
      </c>
      <c r="BV33" s="14">
        <f>VLOOKUP($B33,[1]工作表3!$C$4:$AC$43,24,0)</f>
        <v>20677</v>
      </c>
      <c r="BW33" s="27">
        <v>2171</v>
      </c>
      <c r="BX33" s="23" t="s">
        <v>99</v>
      </c>
      <c r="BY33" s="14">
        <f>VLOOKUP($B33,[1]工作表3!$C$4:$AC$43,25,0)</f>
        <v>3828</v>
      </c>
      <c r="BZ33" s="14">
        <v>2171</v>
      </c>
      <c r="CA33" s="23" t="s">
        <v>99</v>
      </c>
      <c r="CB33" s="14">
        <f>VLOOKUP($B33,[1]工作表3!$C$4:$AC$43,26,0)</f>
        <v>22480</v>
      </c>
      <c r="CC33" s="22" t="s">
        <v>196</v>
      </c>
      <c r="CD33" s="23" t="s">
        <v>141</v>
      </c>
      <c r="CE33" s="14">
        <f>VLOOKUP($B33,[1]工作表3!$C$4:$AC$43,27,0)</f>
        <v>22000</v>
      </c>
    </row>
    <row r="34" spans="1:83" x14ac:dyDescent="0.25">
      <c r="A34" s="14" t="s">
        <v>187</v>
      </c>
      <c r="B34" s="14" t="s">
        <v>199</v>
      </c>
      <c r="C34" s="14" t="s">
        <v>200</v>
      </c>
      <c r="D34" s="14">
        <v>11</v>
      </c>
      <c r="E34" s="14">
        <v>11</v>
      </c>
      <c r="F34" s="14" t="s">
        <v>190</v>
      </c>
      <c r="G34" s="25" t="s">
        <v>87</v>
      </c>
      <c r="H34" s="14">
        <f>VLOOKUP($B34,[2]工作表2!$B$2:$AB$41,2,0)</f>
        <v>257480</v>
      </c>
      <c r="I34" s="14" t="s">
        <v>191</v>
      </c>
      <c r="J34" s="25" t="s">
        <v>87</v>
      </c>
      <c r="K34" s="14">
        <f>VLOOKUP($B34,[2]工作表2!$B$2:$AB$41,3,0)</f>
        <v>30000</v>
      </c>
      <c r="L34" s="14" t="s">
        <v>190</v>
      </c>
      <c r="M34" s="25" t="s">
        <v>87</v>
      </c>
      <c r="N34" s="14">
        <f>VLOOKUP($B34,[2]工作表2!$B$2:$AB$41,4,0)</f>
        <v>10250</v>
      </c>
      <c r="O34" s="14" t="s">
        <v>190</v>
      </c>
      <c r="P34" s="25" t="s">
        <v>87</v>
      </c>
      <c r="Q34" s="14">
        <f>VLOOKUP($B34,[2]工作表2!$B$2:$AB$41,5,0)</f>
        <v>0</v>
      </c>
      <c r="R34" s="14" t="s">
        <v>190</v>
      </c>
      <c r="S34" s="25" t="s">
        <v>87</v>
      </c>
      <c r="T34" s="14">
        <f>VLOOKUP($B34,[2]工作表2!$B$2:$AB$41,6,0)</f>
        <v>3000</v>
      </c>
      <c r="U34" s="26" t="s">
        <v>190</v>
      </c>
      <c r="V34" s="31">
        <v>2171</v>
      </c>
      <c r="W34" s="14">
        <f>VLOOKUP($B34,[2]工作表2!$B$2:$AB$41,7,0)</f>
        <v>9350</v>
      </c>
      <c r="X34" s="14" t="s">
        <v>89</v>
      </c>
      <c r="Y34" s="1">
        <v>22829</v>
      </c>
      <c r="Z34" s="14">
        <f>VLOOKUP($B34,[2]工作表2!$B$2:$AB$41,8,0)</f>
        <v>0</v>
      </c>
      <c r="AA34" s="26" t="s">
        <v>89</v>
      </c>
      <c r="AB34" s="2" t="s">
        <v>190</v>
      </c>
      <c r="AC34" s="14">
        <f>VLOOKUP($B34,[2]工作表2!$B$2:$AB$41,9,0)</f>
        <v>0</v>
      </c>
      <c r="AD34" s="14">
        <v>22829</v>
      </c>
      <c r="AE34" s="25" t="s">
        <v>87</v>
      </c>
      <c r="AF34" s="14">
        <f>VLOOKUP($B34,[2]工作表2!$B$2:$AB$41,10,0)</f>
        <v>0</v>
      </c>
      <c r="AG34" s="14" t="s">
        <v>192</v>
      </c>
      <c r="AH34" s="25" t="s">
        <v>87</v>
      </c>
      <c r="AI34" s="14">
        <f>VLOOKUP($B34,[2]工作表2!$B$2:$AB$41,11,0)</f>
        <v>544</v>
      </c>
      <c r="AJ34" s="22" t="s">
        <v>190</v>
      </c>
      <c r="AK34" s="25" t="s">
        <v>87</v>
      </c>
      <c r="AL34" s="14">
        <f>VLOOKUP($B34,[2]工作表2!$B$2:$AB$41,12,0)</f>
        <v>1500</v>
      </c>
      <c r="AM34" s="22" t="s">
        <v>193</v>
      </c>
      <c r="AN34" s="23" t="s">
        <v>92</v>
      </c>
      <c r="AO34" s="14">
        <f>VLOOKUP($B34,[2]工作表2!$B$2:$AB$41,13,0)</f>
        <v>28635</v>
      </c>
      <c r="AP34" s="22">
        <v>512304</v>
      </c>
      <c r="AQ34" s="23" t="s">
        <v>92</v>
      </c>
      <c r="AR34" s="14">
        <f>VLOOKUP($B34,[2]工作表2!$B$2:$AB$41,14,0)</f>
        <v>15974</v>
      </c>
      <c r="AS34" s="22" t="s">
        <v>194</v>
      </c>
      <c r="AT34" s="23" t="s">
        <v>95</v>
      </c>
      <c r="AU34" s="14">
        <f>VLOOKUP($B34,[2]工作表2!$B$2:$AB$41,15,0)</f>
        <v>16512</v>
      </c>
      <c r="AV34" s="14">
        <v>2171</v>
      </c>
      <c r="AW34" s="24">
        <v>22825</v>
      </c>
      <c r="AX34" s="14">
        <f>VLOOKUP($B34,[2]工作表2!$B$2:$AB$41,16,0)</f>
        <v>8460</v>
      </c>
      <c r="AY34" s="22" t="s">
        <v>195</v>
      </c>
      <c r="AZ34" s="23" t="s">
        <v>89</v>
      </c>
      <c r="BA34" s="14">
        <f>VLOOKUP($B34,[2]工作表2!$B$2:$AB$41,17,0)</f>
        <v>107222</v>
      </c>
      <c r="BB34" s="22" t="s">
        <v>192</v>
      </c>
      <c r="BC34" s="23" t="s">
        <v>89</v>
      </c>
      <c r="BD34" s="14">
        <f>VLOOKUP($B34,[2]工作表2!$B$2:$AB$41,18,0)</f>
        <v>71331</v>
      </c>
      <c r="BE34" s="22">
        <v>2171</v>
      </c>
      <c r="BF34" s="23" t="s">
        <v>190</v>
      </c>
      <c r="BG34" s="14">
        <f>VLOOKUP($B34,[1]工作表3!$C$4:$AC$43,19,0)</f>
        <v>2552</v>
      </c>
      <c r="BH34" s="22">
        <v>21785</v>
      </c>
      <c r="BI34" s="4">
        <v>2171</v>
      </c>
      <c r="BJ34" s="14">
        <f>VLOOKUP($B34,[1]工作表3!$C$4:$AC$43,20,0)</f>
        <v>0</v>
      </c>
      <c r="BK34" s="22">
        <v>21785</v>
      </c>
      <c r="BL34" s="4">
        <v>2171</v>
      </c>
      <c r="BM34" s="14">
        <f>VLOOKUP($B34,[1]工作表3!$C$4:$AC$43,21,0)</f>
        <v>0</v>
      </c>
      <c r="BN34" s="22">
        <v>2171</v>
      </c>
      <c r="BO34" s="24">
        <v>22825</v>
      </c>
      <c r="BP34" s="14">
        <f>VLOOKUP($B34,[1]工作表3!$C$4:$AC$43,22,0)</f>
        <v>1505</v>
      </c>
      <c r="BQ34" s="14">
        <v>2171</v>
      </c>
      <c r="BR34" s="23" t="s">
        <v>98</v>
      </c>
      <c r="BS34" s="14">
        <f>VLOOKUP($B34,[1]工作表3!$C$4:$AC$43,23,0)</f>
        <v>7721</v>
      </c>
      <c r="BT34" s="14">
        <v>2171</v>
      </c>
      <c r="BU34" s="23" t="s">
        <v>98</v>
      </c>
      <c r="BV34" s="14">
        <f>VLOOKUP($B34,[1]工作表3!$C$4:$AC$43,24,0)</f>
        <v>5494</v>
      </c>
      <c r="BW34" s="27">
        <v>2171</v>
      </c>
      <c r="BX34" s="23" t="s">
        <v>99</v>
      </c>
      <c r="BY34" s="14">
        <f>VLOOKUP($B34,[1]工作表3!$C$4:$AC$43,25,0)</f>
        <v>0</v>
      </c>
      <c r="BZ34" s="14">
        <v>2171</v>
      </c>
      <c r="CA34" s="23" t="s">
        <v>99</v>
      </c>
      <c r="CB34" s="14">
        <f>VLOOKUP($B34,[1]工作表3!$C$4:$AC$43,26,0)</f>
        <v>4162</v>
      </c>
      <c r="CC34" s="22" t="s">
        <v>196</v>
      </c>
      <c r="CD34" s="23" t="s">
        <v>141</v>
      </c>
      <c r="CE34" s="14">
        <f>VLOOKUP($B34,[1]工作表3!$C$4:$AC$43,27,0)</f>
        <v>4000</v>
      </c>
    </row>
    <row r="35" spans="1:83" x14ac:dyDescent="0.25">
      <c r="A35" s="14" t="s">
        <v>187</v>
      </c>
      <c r="B35" s="14" t="s">
        <v>201</v>
      </c>
      <c r="C35" s="14" t="s">
        <v>202</v>
      </c>
      <c r="D35" s="14">
        <v>9</v>
      </c>
      <c r="E35" s="14">
        <v>8.0300000000000011</v>
      </c>
      <c r="F35" s="14" t="s">
        <v>190</v>
      </c>
      <c r="G35" s="25" t="s">
        <v>87</v>
      </c>
      <c r="H35" s="14">
        <f>VLOOKUP($B35,[2]工作表2!$B$2:$AB$41,2,0)</f>
        <v>218008</v>
      </c>
      <c r="I35" s="14" t="s">
        <v>191</v>
      </c>
      <c r="J35" s="25" t="s">
        <v>87</v>
      </c>
      <c r="K35" s="14">
        <f>VLOOKUP($B35,[2]工作表2!$B$2:$AB$41,3,0)</f>
        <v>24200</v>
      </c>
      <c r="L35" s="14" t="s">
        <v>190</v>
      </c>
      <c r="M35" s="25" t="s">
        <v>87</v>
      </c>
      <c r="N35" s="14">
        <f>VLOOKUP($B35,[2]工作表2!$B$2:$AB$41,4,0)</f>
        <v>6325</v>
      </c>
      <c r="O35" s="14" t="s">
        <v>190</v>
      </c>
      <c r="P35" s="25" t="s">
        <v>87</v>
      </c>
      <c r="Q35" s="14">
        <f>VLOOKUP($B35,[2]工作表2!$B$2:$AB$41,5,0)</f>
        <v>0</v>
      </c>
      <c r="R35" s="14" t="s">
        <v>190</v>
      </c>
      <c r="S35" s="25" t="s">
        <v>87</v>
      </c>
      <c r="T35" s="14">
        <f>VLOOKUP($B35,[2]工作表2!$B$2:$AB$41,6,0)</f>
        <v>3000</v>
      </c>
      <c r="U35" s="26" t="s">
        <v>190</v>
      </c>
      <c r="V35" s="31">
        <v>2171</v>
      </c>
      <c r="W35" s="14">
        <f>VLOOKUP($B35,[2]工作表2!$B$2:$AB$41,7,0)</f>
        <v>8960</v>
      </c>
      <c r="X35" s="14" t="s">
        <v>89</v>
      </c>
      <c r="Y35" s="1">
        <v>22829</v>
      </c>
      <c r="Z35" s="14">
        <f>VLOOKUP($B35,[2]工作表2!$B$2:$AB$41,8,0)</f>
        <v>0</v>
      </c>
      <c r="AA35" s="26" t="s">
        <v>89</v>
      </c>
      <c r="AB35" s="2" t="s">
        <v>190</v>
      </c>
      <c r="AC35" s="14">
        <f>VLOOKUP($B35,[2]工作表2!$B$2:$AB$41,9,0)</f>
        <v>0</v>
      </c>
      <c r="AD35" s="14">
        <v>22829</v>
      </c>
      <c r="AE35" s="25" t="s">
        <v>87</v>
      </c>
      <c r="AF35" s="14">
        <f>VLOOKUP($B35,[2]工作表2!$B$2:$AB$41,10,0)</f>
        <v>0</v>
      </c>
      <c r="AG35" s="14" t="s">
        <v>192</v>
      </c>
      <c r="AH35" s="25" t="s">
        <v>87</v>
      </c>
      <c r="AI35" s="14">
        <f>VLOOKUP($B35,[2]工作表2!$B$2:$AB$41,11,0)</f>
        <v>1142</v>
      </c>
      <c r="AJ35" s="22" t="s">
        <v>190</v>
      </c>
      <c r="AK35" s="25" t="s">
        <v>87</v>
      </c>
      <c r="AL35" s="14">
        <f>VLOOKUP($B35,[2]工作表2!$B$2:$AB$41,12,0)</f>
        <v>3720</v>
      </c>
      <c r="AM35" s="22" t="s">
        <v>193</v>
      </c>
      <c r="AN35" s="23" t="s">
        <v>92</v>
      </c>
      <c r="AO35" s="14">
        <f>VLOOKUP($B35,[2]工作表2!$B$2:$AB$41,13,0)</f>
        <v>26993</v>
      </c>
      <c r="AP35" s="22">
        <v>512304</v>
      </c>
      <c r="AQ35" s="23" t="s">
        <v>92</v>
      </c>
      <c r="AR35" s="14">
        <f>VLOOKUP($B35,[2]工作表2!$B$2:$AB$41,14,0)</f>
        <v>15573</v>
      </c>
      <c r="AS35" s="22" t="s">
        <v>194</v>
      </c>
      <c r="AT35" s="23" t="s">
        <v>95</v>
      </c>
      <c r="AU35" s="14">
        <f>VLOOKUP($B35,[2]工作表2!$B$2:$AB$41,15,0)</f>
        <v>17618</v>
      </c>
      <c r="AV35" s="14">
        <v>2171</v>
      </c>
      <c r="AW35" s="24">
        <v>22825</v>
      </c>
      <c r="AX35" s="14">
        <f>VLOOKUP($B35,[2]工作表2!$B$2:$AB$41,16,0)</f>
        <v>4460</v>
      </c>
      <c r="AY35" s="22" t="s">
        <v>195</v>
      </c>
      <c r="AZ35" s="23" t="s">
        <v>89</v>
      </c>
      <c r="BA35" s="14">
        <f>VLOOKUP($B35,[2]工作表2!$B$2:$AB$41,17,0)</f>
        <v>69082</v>
      </c>
      <c r="BB35" s="22" t="s">
        <v>192</v>
      </c>
      <c r="BC35" s="23" t="s">
        <v>89</v>
      </c>
      <c r="BD35" s="14">
        <f>VLOOKUP($B35,[2]工作表2!$B$2:$AB$41,18,0)</f>
        <v>1723</v>
      </c>
      <c r="BE35" s="22">
        <v>2171</v>
      </c>
      <c r="BF35" s="23" t="s">
        <v>190</v>
      </c>
      <c r="BG35" s="14">
        <f>VLOOKUP($B35,[1]工作表3!$C$4:$AC$43,19,0)</f>
        <v>4424</v>
      </c>
      <c r="BH35" s="22">
        <v>21785</v>
      </c>
      <c r="BI35" s="4">
        <v>2171</v>
      </c>
      <c r="BJ35" s="14">
        <f>VLOOKUP($B35,[1]工作表3!$C$4:$AC$43,20,0)</f>
        <v>11274</v>
      </c>
      <c r="BK35" s="22">
        <v>21785</v>
      </c>
      <c r="BL35" s="4">
        <v>2171</v>
      </c>
      <c r="BM35" s="14">
        <f>VLOOKUP($B35,[1]工作表3!$C$4:$AC$43,21,0)</f>
        <v>0</v>
      </c>
      <c r="BN35" s="22">
        <v>2171</v>
      </c>
      <c r="BO35" s="24">
        <v>22825</v>
      </c>
      <c r="BP35" s="14">
        <f>VLOOKUP($B35,[1]工作表3!$C$4:$AC$43,22,0)</f>
        <v>1258</v>
      </c>
      <c r="BQ35" s="14">
        <v>2171</v>
      </c>
      <c r="BR35" s="23" t="s">
        <v>98</v>
      </c>
      <c r="BS35" s="14">
        <f>VLOOKUP($B35,[1]工作表3!$C$4:$AC$43,23,0)</f>
        <v>7399</v>
      </c>
      <c r="BT35" s="14">
        <v>2171</v>
      </c>
      <c r="BU35" s="23" t="s">
        <v>98</v>
      </c>
      <c r="BV35" s="14">
        <f>VLOOKUP($B35,[1]工作表3!$C$4:$AC$43,24,0)</f>
        <v>8454</v>
      </c>
      <c r="BW35" s="27">
        <v>2171</v>
      </c>
      <c r="BX35" s="23" t="s">
        <v>99</v>
      </c>
      <c r="BY35" s="14">
        <f>VLOOKUP($B35,[1]工作表3!$C$4:$AC$43,25,0)</f>
        <v>0</v>
      </c>
      <c r="BZ35" s="14">
        <v>2171</v>
      </c>
      <c r="CA35" s="23" t="s">
        <v>99</v>
      </c>
      <c r="CB35" s="14">
        <f>VLOOKUP($B35,[1]工作表3!$C$4:$AC$43,26,0)</f>
        <v>2204</v>
      </c>
      <c r="CC35" s="22" t="s">
        <v>196</v>
      </c>
      <c r="CD35" s="23" t="s">
        <v>141</v>
      </c>
      <c r="CE35" s="14">
        <f>VLOOKUP($B35,[1]工作表3!$C$4:$AC$43,27,0)</f>
        <v>2800</v>
      </c>
    </row>
    <row r="36" spans="1:83" x14ac:dyDescent="0.25">
      <c r="A36" s="14" t="s">
        <v>187</v>
      </c>
      <c r="B36" s="14" t="s">
        <v>203</v>
      </c>
      <c r="C36" s="14" t="s">
        <v>204</v>
      </c>
      <c r="D36" s="14">
        <v>9</v>
      </c>
      <c r="E36" s="14">
        <v>9</v>
      </c>
      <c r="F36" s="14" t="s">
        <v>190</v>
      </c>
      <c r="G36" s="25" t="s">
        <v>87</v>
      </c>
      <c r="H36" s="14">
        <f>VLOOKUP($B36,[2]工作表2!$B$2:$AB$41,2,0)</f>
        <v>273200</v>
      </c>
      <c r="I36" s="14" t="s">
        <v>191</v>
      </c>
      <c r="J36" s="25" t="s">
        <v>87</v>
      </c>
      <c r="K36" s="14">
        <f>VLOOKUP($B36,[2]工作表2!$B$2:$AB$41,3,0)</f>
        <v>27000</v>
      </c>
      <c r="L36" s="14" t="s">
        <v>190</v>
      </c>
      <c r="M36" s="25" t="s">
        <v>87</v>
      </c>
      <c r="N36" s="14">
        <f>VLOOKUP($B36,[2]工作表2!$B$2:$AB$41,4,0)</f>
        <v>2400</v>
      </c>
      <c r="O36" s="14" t="s">
        <v>190</v>
      </c>
      <c r="P36" s="25" t="s">
        <v>87</v>
      </c>
      <c r="Q36" s="14">
        <f>VLOOKUP($B36,[2]工作表2!$B$2:$AB$41,5,0)</f>
        <v>0</v>
      </c>
      <c r="R36" s="14" t="s">
        <v>190</v>
      </c>
      <c r="S36" s="25" t="s">
        <v>87</v>
      </c>
      <c r="T36" s="14">
        <f>VLOOKUP($B36,[2]工作表2!$B$2:$AB$41,6,0)</f>
        <v>8000</v>
      </c>
      <c r="U36" s="26" t="s">
        <v>190</v>
      </c>
      <c r="V36" s="31">
        <v>2171</v>
      </c>
      <c r="W36" s="14">
        <f>VLOOKUP($B36,[2]工作表2!$B$2:$AB$41,7,0)</f>
        <v>11350</v>
      </c>
      <c r="X36" s="14" t="s">
        <v>89</v>
      </c>
      <c r="Y36" s="1">
        <v>22829</v>
      </c>
      <c r="Z36" s="14">
        <f>VLOOKUP($B36,[2]工作表2!$B$2:$AB$41,8,0)</f>
        <v>0</v>
      </c>
      <c r="AA36" s="26" t="s">
        <v>89</v>
      </c>
      <c r="AB36" s="2" t="s">
        <v>190</v>
      </c>
      <c r="AC36" s="14">
        <f>VLOOKUP($B36,[2]工作表2!$B$2:$AB$41,9,0)</f>
        <v>1200</v>
      </c>
      <c r="AD36" s="14">
        <v>22829</v>
      </c>
      <c r="AE36" s="25" t="s">
        <v>87</v>
      </c>
      <c r="AF36" s="14">
        <f>VLOOKUP($B36,[2]工作表2!$B$2:$AB$41,10,0)</f>
        <v>423</v>
      </c>
      <c r="AG36" s="14" t="s">
        <v>192</v>
      </c>
      <c r="AH36" s="25" t="s">
        <v>87</v>
      </c>
      <c r="AI36" s="14">
        <f>VLOOKUP($B36,[2]工作表2!$B$2:$AB$41,11,0)</f>
        <v>5415</v>
      </c>
      <c r="AJ36" s="22" t="s">
        <v>190</v>
      </c>
      <c r="AK36" s="25" t="s">
        <v>87</v>
      </c>
      <c r="AL36" s="14">
        <f>VLOOKUP($B36,[2]工作表2!$B$2:$AB$41,12,0)</f>
        <v>16173</v>
      </c>
      <c r="AM36" s="22" t="s">
        <v>193</v>
      </c>
      <c r="AN36" s="23" t="s">
        <v>92</v>
      </c>
      <c r="AO36" s="14">
        <f>VLOOKUP($B36,[2]工作表2!$B$2:$AB$41,13,0)</f>
        <v>25979</v>
      </c>
      <c r="AP36" s="22">
        <v>512304</v>
      </c>
      <c r="AQ36" s="23" t="s">
        <v>92</v>
      </c>
      <c r="AR36" s="14">
        <f>VLOOKUP($B36,[2]工作表2!$B$2:$AB$41,14,0)</f>
        <v>17054</v>
      </c>
      <c r="AS36" s="22" t="s">
        <v>194</v>
      </c>
      <c r="AT36" s="23" t="s">
        <v>95</v>
      </c>
      <c r="AU36" s="14">
        <f>VLOOKUP($B36,[2]工作表2!$B$2:$AB$41,15,0)</f>
        <v>10728</v>
      </c>
      <c r="AV36" s="14">
        <v>2171</v>
      </c>
      <c r="AW36" s="24">
        <v>22825</v>
      </c>
      <c r="AX36" s="14">
        <f>VLOOKUP($B36,[2]工作表2!$B$2:$AB$41,16,0)</f>
        <v>13250</v>
      </c>
      <c r="AY36" s="22" t="s">
        <v>195</v>
      </c>
      <c r="AZ36" s="23" t="s">
        <v>89</v>
      </c>
      <c r="BA36" s="14">
        <f>VLOOKUP($B36,[2]工作表2!$B$2:$AB$41,17,0)</f>
        <v>56673</v>
      </c>
      <c r="BB36" s="22" t="s">
        <v>192</v>
      </c>
      <c r="BC36" s="23" t="s">
        <v>89</v>
      </c>
      <c r="BD36" s="14">
        <f>VLOOKUP($B36,[2]工作表2!$B$2:$AB$41,18,0)</f>
        <v>4896</v>
      </c>
      <c r="BE36" s="22">
        <v>2171</v>
      </c>
      <c r="BF36" s="23" t="s">
        <v>190</v>
      </c>
      <c r="BG36" s="14">
        <f>VLOOKUP($B36,[1]工作表3!$C$4:$AC$43,19,0)</f>
        <v>372</v>
      </c>
      <c r="BH36" s="22">
        <v>21785</v>
      </c>
      <c r="BI36" s="4">
        <v>2171</v>
      </c>
      <c r="BJ36" s="14">
        <f>VLOOKUP($B36,[1]工作表3!$C$4:$AC$43,20,0)</f>
        <v>458</v>
      </c>
      <c r="BK36" s="22">
        <v>21785</v>
      </c>
      <c r="BL36" s="4">
        <v>2171</v>
      </c>
      <c r="BM36" s="14">
        <f>VLOOKUP($B36,[1]工作表3!$C$4:$AC$43,21,0)</f>
        <v>0</v>
      </c>
      <c r="BN36" s="22">
        <v>2171</v>
      </c>
      <c r="BO36" s="24">
        <v>22825</v>
      </c>
      <c r="BP36" s="14">
        <f>VLOOKUP($B36,[1]工作表3!$C$4:$AC$43,22,0)</f>
        <v>1552</v>
      </c>
      <c r="BQ36" s="14">
        <v>2171</v>
      </c>
      <c r="BR36" s="23" t="s">
        <v>98</v>
      </c>
      <c r="BS36" s="14">
        <f>VLOOKUP($B36,[1]工作表3!$C$4:$AC$43,23,0)</f>
        <v>7119</v>
      </c>
      <c r="BT36" s="14">
        <v>2171</v>
      </c>
      <c r="BU36" s="23" t="s">
        <v>98</v>
      </c>
      <c r="BV36" s="14">
        <f>VLOOKUP($B36,[1]工作表3!$C$4:$AC$43,24,0)</f>
        <v>7951</v>
      </c>
      <c r="BW36" s="27">
        <v>2171</v>
      </c>
      <c r="BX36" s="23" t="s">
        <v>99</v>
      </c>
      <c r="BY36" s="14">
        <f>VLOOKUP($B36,[1]工作表3!$C$4:$AC$43,25,0)</f>
        <v>4008</v>
      </c>
      <c r="BZ36" s="14">
        <v>2171</v>
      </c>
      <c r="CA36" s="23" t="s">
        <v>99</v>
      </c>
      <c r="CB36" s="14">
        <f>VLOOKUP($B36,[1]工作表3!$C$4:$AC$43,26,0)</f>
        <v>12352</v>
      </c>
      <c r="CC36" s="22" t="s">
        <v>196</v>
      </c>
      <c r="CD36" s="23" t="s">
        <v>141</v>
      </c>
      <c r="CE36" s="14">
        <f>VLOOKUP($B36,[1]工作表3!$C$4:$AC$43,27,0)</f>
        <v>12000</v>
      </c>
    </row>
    <row r="37" spans="1:83" x14ac:dyDescent="0.25">
      <c r="A37" s="14" t="s">
        <v>187</v>
      </c>
      <c r="B37" s="14" t="s">
        <v>205</v>
      </c>
      <c r="C37" s="14" t="s">
        <v>206</v>
      </c>
      <c r="D37" s="14">
        <v>10</v>
      </c>
      <c r="E37" s="14">
        <v>9.0299999999999994</v>
      </c>
      <c r="F37" s="14" t="s">
        <v>190</v>
      </c>
      <c r="G37" s="25" t="s">
        <v>87</v>
      </c>
      <c r="H37" s="14">
        <f>VLOOKUP($B37,[2]工作表2!$B$2:$AB$41,2,0)</f>
        <v>277828</v>
      </c>
      <c r="I37" s="14" t="s">
        <v>191</v>
      </c>
      <c r="J37" s="25" t="s">
        <v>87</v>
      </c>
      <c r="K37" s="14">
        <f>VLOOKUP($B37,[2]工作表2!$B$2:$AB$41,3,0)</f>
        <v>28200</v>
      </c>
      <c r="L37" s="14" t="s">
        <v>190</v>
      </c>
      <c r="M37" s="25" t="s">
        <v>87</v>
      </c>
      <c r="N37" s="14">
        <f>VLOOKUP($B37,[2]工作表2!$B$2:$AB$41,4,0)</f>
        <v>8400</v>
      </c>
      <c r="O37" s="14" t="s">
        <v>190</v>
      </c>
      <c r="P37" s="25" t="s">
        <v>87</v>
      </c>
      <c r="Q37" s="14">
        <f>VLOOKUP($B37,[2]工作表2!$B$2:$AB$41,5,0)</f>
        <v>0</v>
      </c>
      <c r="R37" s="14" t="s">
        <v>190</v>
      </c>
      <c r="S37" s="25" t="s">
        <v>87</v>
      </c>
      <c r="T37" s="14">
        <f>VLOOKUP($B37,[2]工作表2!$B$2:$AB$41,6,0)</f>
        <v>3000</v>
      </c>
      <c r="U37" s="26" t="s">
        <v>190</v>
      </c>
      <c r="V37" s="31">
        <v>2171</v>
      </c>
      <c r="W37" s="14">
        <f>VLOOKUP($B37,[2]工作表2!$B$2:$AB$41,7,0)</f>
        <v>13260</v>
      </c>
      <c r="X37" s="14" t="s">
        <v>89</v>
      </c>
      <c r="Y37" s="1">
        <v>22829</v>
      </c>
      <c r="Z37" s="14">
        <f>VLOOKUP($B37,[2]工作表2!$B$2:$AB$41,8,0)</f>
        <v>0</v>
      </c>
      <c r="AA37" s="26" t="s">
        <v>89</v>
      </c>
      <c r="AB37" s="2" t="s">
        <v>190</v>
      </c>
      <c r="AC37" s="14">
        <f>VLOOKUP($B37,[2]工作表2!$B$2:$AB$41,9,0)</f>
        <v>300</v>
      </c>
      <c r="AD37" s="14">
        <v>22829</v>
      </c>
      <c r="AE37" s="25" t="s">
        <v>87</v>
      </c>
      <c r="AF37" s="14">
        <f>VLOOKUP($B37,[2]工作表2!$B$2:$AB$41,10,0)</f>
        <v>0</v>
      </c>
      <c r="AG37" s="14" t="s">
        <v>192</v>
      </c>
      <c r="AH37" s="25" t="s">
        <v>87</v>
      </c>
      <c r="AI37" s="14">
        <f>VLOOKUP($B37,[2]工作表2!$B$2:$AB$41,11,0)</f>
        <v>5916</v>
      </c>
      <c r="AJ37" s="22" t="s">
        <v>190</v>
      </c>
      <c r="AK37" s="25" t="s">
        <v>87</v>
      </c>
      <c r="AL37" s="14">
        <f>VLOOKUP($B37,[2]工作表2!$B$2:$AB$41,12,0)</f>
        <v>21280</v>
      </c>
      <c r="AM37" s="22" t="s">
        <v>193</v>
      </c>
      <c r="AN37" s="23" t="s">
        <v>92</v>
      </c>
      <c r="AO37" s="14">
        <f>VLOOKUP($B37,[2]工作表2!$B$2:$AB$41,13,0)</f>
        <v>32037</v>
      </c>
      <c r="AP37" s="22">
        <v>512304</v>
      </c>
      <c r="AQ37" s="23" t="s">
        <v>92</v>
      </c>
      <c r="AR37" s="14">
        <f>VLOOKUP($B37,[2]工作表2!$B$2:$AB$41,14,0)</f>
        <v>20333</v>
      </c>
      <c r="AS37" s="22" t="s">
        <v>194</v>
      </c>
      <c r="AT37" s="23" t="s">
        <v>95</v>
      </c>
      <c r="AU37" s="14">
        <f>VLOOKUP($B37,[2]工作表2!$B$2:$AB$41,15,0)</f>
        <v>20268</v>
      </c>
      <c r="AV37" s="14">
        <v>2171</v>
      </c>
      <c r="AW37" s="24">
        <v>22825</v>
      </c>
      <c r="AX37" s="14">
        <f>VLOOKUP($B37,[2]工作表2!$B$2:$AB$41,16,0)</f>
        <v>7647</v>
      </c>
      <c r="AY37" s="22" t="s">
        <v>195</v>
      </c>
      <c r="AZ37" s="23" t="s">
        <v>89</v>
      </c>
      <c r="BA37" s="14">
        <f>VLOOKUP($B37,[2]工作表2!$B$2:$AB$41,17,0)</f>
        <v>49367</v>
      </c>
      <c r="BB37" s="22" t="s">
        <v>192</v>
      </c>
      <c r="BC37" s="23" t="s">
        <v>89</v>
      </c>
      <c r="BD37" s="14">
        <f>VLOOKUP($B37,[2]工作表2!$B$2:$AB$41,18,0)</f>
        <v>4661</v>
      </c>
      <c r="BE37" s="22">
        <v>2171</v>
      </c>
      <c r="BF37" s="23" t="s">
        <v>190</v>
      </c>
      <c r="BG37" s="14">
        <f>VLOOKUP($B37,[1]工作表3!$C$4:$AC$43,19,0)</f>
        <v>639</v>
      </c>
      <c r="BH37" s="22">
        <v>21785</v>
      </c>
      <c r="BI37" s="4">
        <v>2171</v>
      </c>
      <c r="BJ37" s="14">
        <f>VLOOKUP($B37,[1]工作表3!$C$4:$AC$43,20,0)</f>
        <v>0</v>
      </c>
      <c r="BK37" s="22">
        <v>21785</v>
      </c>
      <c r="BL37" s="4">
        <v>2171</v>
      </c>
      <c r="BM37" s="14">
        <f>VLOOKUP($B37,[1]工作表3!$C$4:$AC$43,21,0)</f>
        <v>0</v>
      </c>
      <c r="BN37" s="22">
        <v>2171</v>
      </c>
      <c r="BO37" s="24">
        <v>22825</v>
      </c>
      <c r="BP37" s="14">
        <f>VLOOKUP($B37,[1]工作表3!$C$4:$AC$43,22,0)</f>
        <v>1587</v>
      </c>
      <c r="BQ37" s="14">
        <v>2171</v>
      </c>
      <c r="BR37" s="23" t="s">
        <v>98</v>
      </c>
      <c r="BS37" s="14">
        <f>VLOOKUP($B37,[1]工作表3!$C$4:$AC$43,23,0)</f>
        <v>8794</v>
      </c>
      <c r="BT37" s="14">
        <v>2171</v>
      </c>
      <c r="BU37" s="23" t="s">
        <v>98</v>
      </c>
      <c r="BV37" s="14">
        <f>VLOOKUP($B37,[1]工作表3!$C$4:$AC$43,24,0)</f>
        <v>8088</v>
      </c>
      <c r="BW37" s="27">
        <v>2171</v>
      </c>
      <c r="BX37" s="23" t="s">
        <v>99</v>
      </c>
      <c r="BY37" s="14">
        <f>VLOOKUP($B37,[1]工作表3!$C$4:$AC$43,25,0)</f>
        <v>0</v>
      </c>
      <c r="BZ37" s="14">
        <v>2171</v>
      </c>
      <c r="CA37" s="23" t="s">
        <v>99</v>
      </c>
      <c r="CB37" s="14">
        <f>VLOOKUP($B37,[1]工作表3!$C$4:$AC$43,26,0)</f>
        <v>4018</v>
      </c>
      <c r="CC37" s="22" t="s">
        <v>196</v>
      </c>
      <c r="CD37" s="23" t="s">
        <v>141</v>
      </c>
      <c r="CE37" s="14">
        <f>VLOOKUP($B37,[1]工作表3!$C$4:$AC$43,27,0)</f>
        <v>4800</v>
      </c>
    </row>
    <row r="38" spans="1:83" x14ac:dyDescent="0.25">
      <c r="A38" s="14" t="s">
        <v>187</v>
      </c>
      <c r="B38" s="14" t="s">
        <v>207</v>
      </c>
      <c r="C38" s="14" t="s">
        <v>208</v>
      </c>
      <c r="D38" s="14">
        <v>8</v>
      </c>
      <c r="E38" s="14">
        <v>7.03</v>
      </c>
      <c r="F38" s="14" t="s">
        <v>190</v>
      </c>
      <c r="G38" s="25" t="s">
        <v>87</v>
      </c>
      <c r="H38" s="14">
        <f>VLOOKUP($B38,[2]工作表2!$B$2:$AB$41,2,0)</f>
        <v>211018</v>
      </c>
      <c r="I38" s="14" t="s">
        <v>191</v>
      </c>
      <c r="J38" s="25" t="s">
        <v>87</v>
      </c>
      <c r="K38" s="14">
        <f>VLOOKUP($B38,[2]工作表2!$B$2:$AB$41,3,0)</f>
        <v>22200</v>
      </c>
      <c r="L38" s="14" t="s">
        <v>190</v>
      </c>
      <c r="M38" s="25" t="s">
        <v>87</v>
      </c>
      <c r="N38" s="14">
        <f>VLOOKUP($B38,[2]工作表2!$B$2:$AB$41,4,0)</f>
        <v>3600</v>
      </c>
      <c r="O38" s="14" t="s">
        <v>190</v>
      </c>
      <c r="P38" s="25" t="s">
        <v>87</v>
      </c>
      <c r="Q38" s="14">
        <f>VLOOKUP($B38,[2]工作表2!$B$2:$AB$41,5,0)</f>
        <v>1500</v>
      </c>
      <c r="R38" s="14" t="s">
        <v>190</v>
      </c>
      <c r="S38" s="25" t="s">
        <v>87</v>
      </c>
      <c r="T38" s="14">
        <f>VLOOKUP($B38,[2]工作表2!$B$2:$AB$41,6,0)</f>
        <v>3000</v>
      </c>
      <c r="U38" s="26" t="s">
        <v>190</v>
      </c>
      <c r="V38" s="31">
        <v>2171</v>
      </c>
      <c r="W38" s="14">
        <f>VLOOKUP($B38,[2]工作表2!$B$2:$AB$41,7,0)</f>
        <v>13950</v>
      </c>
      <c r="X38" s="14" t="s">
        <v>89</v>
      </c>
      <c r="Y38" s="1">
        <v>22829</v>
      </c>
      <c r="Z38" s="14">
        <f>VLOOKUP($B38,[2]工作表2!$B$2:$AB$41,8,0)</f>
        <v>0</v>
      </c>
      <c r="AA38" s="26" t="s">
        <v>89</v>
      </c>
      <c r="AB38" s="2" t="s">
        <v>190</v>
      </c>
      <c r="AC38" s="14">
        <f>VLOOKUP($B38,[2]工作表2!$B$2:$AB$41,9,0)</f>
        <v>300</v>
      </c>
      <c r="AD38" s="14">
        <v>22829</v>
      </c>
      <c r="AE38" s="25" t="s">
        <v>87</v>
      </c>
      <c r="AF38" s="14">
        <f>VLOOKUP($B38,[2]工作表2!$B$2:$AB$41,10,0)</f>
        <v>0</v>
      </c>
      <c r="AG38" s="14" t="s">
        <v>192</v>
      </c>
      <c r="AH38" s="25" t="s">
        <v>87</v>
      </c>
      <c r="AI38" s="14">
        <f>VLOOKUP($B38,[2]工作表2!$B$2:$AB$41,11,0)</f>
        <v>6014</v>
      </c>
      <c r="AJ38" s="22" t="s">
        <v>190</v>
      </c>
      <c r="AK38" s="25" t="s">
        <v>87</v>
      </c>
      <c r="AL38" s="14">
        <f>VLOOKUP($B38,[2]工作表2!$B$2:$AB$41,12,0)</f>
        <v>16750</v>
      </c>
      <c r="AM38" s="22" t="s">
        <v>193</v>
      </c>
      <c r="AN38" s="23" t="s">
        <v>92</v>
      </c>
      <c r="AO38" s="14">
        <f>VLOOKUP($B38,[2]工作表2!$B$2:$AB$41,13,0)</f>
        <v>21706</v>
      </c>
      <c r="AP38" s="22">
        <v>512304</v>
      </c>
      <c r="AQ38" s="23" t="s">
        <v>92</v>
      </c>
      <c r="AR38" s="14">
        <f>VLOOKUP($B38,[2]工作表2!$B$2:$AB$41,14,0)</f>
        <v>14847</v>
      </c>
      <c r="AS38" s="22" t="s">
        <v>194</v>
      </c>
      <c r="AT38" s="23" t="s">
        <v>95</v>
      </c>
      <c r="AU38" s="14">
        <f>VLOOKUP($B38,[2]工作表2!$B$2:$AB$41,15,0)</f>
        <v>10152</v>
      </c>
      <c r="AV38" s="14">
        <v>2171</v>
      </c>
      <c r="AW38" s="24">
        <v>22825</v>
      </c>
      <c r="AX38" s="14">
        <f>VLOOKUP($B38,[2]工作表2!$B$2:$AB$41,16,0)</f>
        <v>11080</v>
      </c>
      <c r="AY38" s="22" t="s">
        <v>195</v>
      </c>
      <c r="AZ38" s="23" t="s">
        <v>89</v>
      </c>
      <c r="BA38" s="14">
        <f>VLOOKUP($B38,[2]工作表2!$B$2:$AB$41,17,0)</f>
        <v>59616</v>
      </c>
      <c r="BB38" s="22" t="s">
        <v>192</v>
      </c>
      <c r="BC38" s="23" t="s">
        <v>89</v>
      </c>
      <c r="BD38" s="14">
        <f>VLOOKUP($B38,[2]工作表2!$B$2:$AB$41,18,0)</f>
        <v>10781</v>
      </c>
      <c r="BE38" s="22">
        <v>2171</v>
      </c>
      <c r="BF38" s="23" t="s">
        <v>190</v>
      </c>
      <c r="BG38" s="14">
        <f>VLOOKUP($B38,[1]工作表3!$C$4:$AC$43,19,0)</f>
        <v>3205</v>
      </c>
      <c r="BH38" s="22">
        <v>21785</v>
      </c>
      <c r="BI38" s="4">
        <v>2171</v>
      </c>
      <c r="BJ38" s="14">
        <f>VLOOKUP($B38,[1]工作表3!$C$4:$AC$43,20,0)</f>
        <v>2747</v>
      </c>
      <c r="BK38" s="22">
        <v>21785</v>
      </c>
      <c r="BL38" s="4">
        <v>2171</v>
      </c>
      <c r="BM38" s="14">
        <f>VLOOKUP($B38,[1]工作表3!$C$4:$AC$43,21,0)</f>
        <v>0</v>
      </c>
      <c r="BN38" s="22">
        <v>2171</v>
      </c>
      <c r="BO38" s="24">
        <v>22825</v>
      </c>
      <c r="BP38" s="14">
        <f>VLOOKUP($B38,[1]工作表3!$C$4:$AC$43,22,0)</f>
        <v>1206</v>
      </c>
      <c r="BQ38" s="14">
        <v>2171</v>
      </c>
      <c r="BR38" s="23" t="s">
        <v>98</v>
      </c>
      <c r="BS38" s="14">
        <f>VLOOKUP($B38,[1]工作表3!$C$4:$AC$43,23,0)</f>
        <v>5938</v>
      </c>
      <c r="BT38" s="14">
        <v>2171</v>
      </c>
      <c r="BU38" s="23" t="s">
        <v>98</v>
      </c>
      <c r="BV38" s="14">
        <f>VLOOKUP($B38,[1]工作表3!$C$4:$AC$43,24,0)</f>
        <v>7462</v>
      </c>
      <c r="BW38" s="27">
        <v>2171</v>
      </c>
      <c r="BX38" s="23" t="s">
        <v>99</v>
      </c>
      <c r="BY38" s="14">
        <f>VLOOKUP($B38,[1]工作表3!$C$4:$AC$43,25,0)</f>
        <v>0</v>
      </c>
      <c r="BZ38" s="14">
        <v>2171</v>
      </c>
      <c r="CA38" s="23" t="s">
        <v>99</v>
      </c>
      <c r="CB38" s="14">
        <f>VLOOKUP($B38,[1]工作表3!$C$4:$AC$43,26,0)</f>
        <v>7281</v>
      </c>
      <c r="CC38" s="22" t="s">
        <v>196</v>
      </c>
      <c r="CD38" s="23" t="s">
        <v>141</v>
      </c>
      <c r="CE38" s="14">
        <f>VLOOKUP($B38,[1]工作表3!$C$4:$AC$43,27,0)</f>
        <v>8800</v>
      </c>
    </row>
    <row r="39" spans="1:83" x14ac:dyDescent="0.25">
      <c r="A39" s="14" t="s">
        <v>187</v>
      </c>
      <c r="B39" s="14" t="s">
        <v>209</v>
      </c>
      <c r="C39" s="14" t="s">
        <v>210</v>
      </c>
      <c r="D39" s="14">
        <v>12</v>
      </c>
      <c r="E39" s="14">
        <v>11.03</v>
      </c>
      <c r="F39" s="14" t="s">
        <v>190</v>
      </c>
      <c r="G39" s="25" t="s">
        <v>87</v>
      </c>
      <c r="H39" s="14">
        <f>VLOOKUP($B39,[2]工作表2!$B$2:$AB$41,2,0)</f>
        <v>331238</v>
      </c>
      <c r="I39" s="14" t="s">
        <v>191</v>
      </c>
      <c r="J39" s="25" t="s">
        <v>87</v>
      </c>
      <c r="K39" s="14">
        <f>VLOOKUP($B39,[2]工作表2!$B$2:$AB$41,3,0)</f>
        <v>34200</v>
      </c>
      <c r="L39" s="14" t="s">
        <v>190</v>
      </c>
      <c r="M39" s="25" t="s">
        <v>87</v>
      </c>
      <c r="N39" s="14">
        <f>VLOOKUP($B39,[2]工作表2!$B$2:$AB$41,4,0)</f>
        <v>8400</v>
      </c>
      <c r="O39" s="14" t="s">
        <v>190</v>
      </c>
      <c r="P39" s="25" t="s">
        <v>87</v>
      </c>
      <c r="Q39" s="14">
        <f>VLOOKUP($B39,[2]工作表2!$B$2:$AB$41,5,0)</f>
        <v>0</v>
      </c>
      <c r="R39" s="14" t="s">
        <v>190</v>
      </c>
      <c r="S39" s="25" t="s">
        <v>87</v>
      </c>
      <c r="T39" s="14">
        <f>VLOOKUP($B39,[2]工作表2!$B$2:$AB$41,6,0)</f>
        <v>9000</v>
      </c>
      <c r="U39" s="26" t="s">
        <v>190</v>
      </c>
      <c r="V39" s="31">
        <v>2171</v>
      </c>
      <c r="W39" s="14">
        <f>VLOOKUP($B39,[2]工作表2!$B$2:$AB$41,7,0)</f>
        <v>20410</v>
      </c>
      <c r="X39" s="14" t="s">
        <v>89</v>
      </c>
      <c r="Y39" s="1">
        <v>22829</v>
      </c>
      <c r="Z39" s="14">
        <f>VLOOKUP($B39,[2]工作表2!$B$2:$AB$41,8,0)</f>
        <v>0</v>
      </c>
      <c r="AA39" s="26" t="s">
        <v>89</v>
      </c>
      <c r="AB39" s="2" t="s">
        <v>190</v>
      </c>
      <c r="AC39" s="14">
        <f>VLOOKUP($B39,[2]工作表2!$B$2:$AB$41,9,0)</f>
        <v>600</v>
      </c>
      <c r="AD39" s="14">
        <v>22829</v>
      </c>
      <c r="AE39" s="25" t="s">
        <v>87</v>
      </c>
      <c r="AF39" s="14">
        <f>VLOOKUP($B39,[2]工作表2!$B$2:$AB$41,10,0)</f>
        <v>0</v>
      </c>
      <c r="AG39" s="14" t="s">
        <v>192</v>
      </c>
      <c r="AH39" s="25" t="s">
        <v>87</v>
      </c>
      <c r="AI39" s="14">
        <f>VLOOKUP($B39,[2]工作表2!$B$2:$AB$41,11,0)</f>
        <v>9070</v>
      </c>
      <c r="AJ39" s="22" t="s">
        <v>190</v>
      </c>
      <c r="AK39" s="25" t="s">
        <v>87</v>
      </c>
      <c r="AL39" s="14">
        <f>VLOOKUP($B39,[2]工作表2!$B$2:$AB$41,12,0)</f>
        <v>28930</v>
      </c>
      <c r="AM39" s="22" t="s">
        <v>193</v>
      </c>
      <c r="AN39" s="23" t="s">
        <v>92</v>
      </c>
      <c r="AO39" s="14">
        <f>VLOOKUP($B39,[2]工作表2!$B$2:$AB$41,13,0)</f>
        <v>37019</v>
      </c>
      <c r="AP39" s="22">
        <v>512304</v>
      </c>
      <c r="AQ39" s="23" t="s">
        <v>92</v>
      </c>
      <c r="AR39" s="14">
        <f>VLOOKUP($B39,[2]工作表2!$B$2:$AB$41,14,0)</f>
        <v>23765</v>
      </c>
      <c r="AS39" s="22" t="s">
        <v>194</v>
      </c>
      <c r="AT39" s="23" t="s">
        <v>95</v>
      </c>
      <c r="AU39" s="14">
        <f>VLOOKUP($B39,[2]工作表2!$B$2:$AB$41,15,0)</f>
        <v>21228</v>
      </c>
      <c r="AV39" s="14">
        <v>2171</v>
      </c>
      <c r="AW39" s="24">
        <v>22825</v>
      </c>
      <c r="AX39" s="14">
        <f>VLOOKUP($B39,[2]工作表2!$B$2:$AB$41,16,0)</f>
        <v>14660</v>
      </c>
      <c r="AY39" s="22" t="s">
        <v>195</v>
      </c>
      <c r="AZ39" s="23" t="s">
        <v>89</v>
      </c>
      <c r="BA39" s="14">
        <f>VLOOKUP($B39,[2]工作表2!$B$2:$AB$41,17,0)</f>
        <v>88805</v>
      </c>
      <c r="BB39" s="22" t="s">
        <v>192</v>
      </c>
      <c r="BC39" s="23" t="s">
        <v>89</v>
      </c>
      <c r="BD39" s="14">
        <f>VLOOKUP($B39,[2]工作表2!$B$2:$AB$41,18,0)</f>
        <v>12019</v>
      </c>
      <c r="BE39" s="22">
        <v>2171</v>
      </c>
      <c r="BF39" s="23" t="s">
        <v>190</v>
      </c>
      <c r="BG39" s="14">
        <f>VLOOKUP($B39,[1]工作表3!$C$4:$AC$43,19,0)</f>
        <v>458</v>
      </c>
      <c r="BH39" s="22">
        <v>21785</v>
      </c>
      <c r="BI39" s="4">
        <v>2171</v>
      </c>
      <c r="BJ39" s="14">
        <f>VLOOKUP($B39,[1]工作表3!$C$4:$AC$43,20,0)</f>
        <v>25447</v>
      </c>
      <c r="BK39" s="22">
        <v>21785</v>
      </c>
      <c r="BL39" s="4">
        <v>2171</v>
      </c>
      <c r="BM39" s="14">
        <f>VLOOKUP($B39,[1]工作表3!$C$4:$AC$43,21,0)</f>
        <v>0</v>
      </c>
      <c r="BN39" s="22">
        <v>2171</v>
      </c>
      <c r="BO39" s="24">
        <v>22825</v>
      </c>
      <c r="BP39" s="14">
        <f>VLOOKUP($B39,[1]工作表3!$C$4:$AC$43,22,0)</f>
        <v>1915</v>
      </c>
      <c r="BQ39" s="14">
        <v>2171</v>
      </c>
      <c r="BR39" s="23" t="s">
        <v>98</v>
      </c>
      <c r="BS39" s="14">
        <f>VLOOKUP($B39,[1]工作表3!$C$4:$AC$43,23,0)</f>
        <v>10154</v>
      </c>
      <c r="BT39" s="14">
        <v>2171</v>
      </c>
      <c r="BU39" s="23" t="s">
        <v>98</v>
      </c>
      <c r="BV39" s="14">
        <f>VLOOKUP($B39,[1]工作表3!$C$4:$AC$43,24,0)</f>
        <v>9112</v>
      </c>
      <c r="BW39" s="27">
        <v>2171</v>
      </c>
      <c r="BX39" s="23" t="s">
        <v>99</v>
      </c>
      <c r="BY39" s="14">
        <f>VLOOKUP($B39,[1]工作表3!$C$4:$AC$43,25,0)</f>
        <v>3468</v>
      </c>
      <c r="BZ39" s="14">
        <v>2171</v>
      </c>
      <c r="CA39" s="23" t="s">
        <v>99</v>
      </c>
      <c r="CB39" s="14">
        <f>VLOOKUP($B39,[1]工作表3!$C$4:$AC$43,26,0)</f>
        <v>7600</v>
      </c>
      <c r="CC39" s="22" t="s">
        <v>196</v>
      </c>
      <c r="CD39" s="23" t="s">
        <v>141</v>
      </c>
      <c r="CE39" s="14">
        <f>VLOOKUP($B39,[1]工作表3!$C$4:$AC$43,27,0)</f>
        <v>8800</v>
      </c>
    </row>
    <row r="40" spans="1:83" x14ac:dyDescent="0.25">
      <c r="A40" s="14" t="s">
        <v>187</v>
      </c>
      <c r="B40" s="14" t="s">
        <v>211</v>
      </c>
      <c r="C40" s="14" t="s">
        <v>212</v>
      </c>
      <c r="D40" s="14">
        <v>9</v>
      </c>
      <c r="E40" s="14">
        <v>9</v>
      </c>
      <c r="F40" s="14" t="s">
        <v>190</v>
      </c>
      <c r="G40" s="25" t="s">
        <v>87</v>
      </c>
      <c r="H40" s="14">
        <f>VLOOKUP($B40,[2]工作表2!$B$2:$AB$41,2,0)</f>
        <v>251530</v>
      </c>
      <c r="I40" s="14" t="s">
        <v>191</v>
      </c>
      <c r="J40" s="25" t="s">
        <v>87</v>
      </c>
      <c r="K40" s="14">
        <f>VLOOKUP($B40,[2]工作表2!$B$2:$AB$41,3,0)</f>
        <v>27000</v>
      </c>
      <c r="L40" s="14" t="s">
        <v>190</v>
      </c>
      <c r="M40" s="25" t="s">
        <v>87</v>
      </c>
      <c r="N40" s="14">
        <f>VLOOKUP($B40,[2]工作表2!$B$2:$AB$41,4,0)</f>
        <v>5000</v>
      </c>
      <c r="O40" s="14" t="s">
        <v>190</v>
      </c>
      <c r="P40" s="25" t="s">
        <v>87</v>
      </c>
      <c r="Q40" s="14">
        <f>VLOOKUP($B40,[2]工作表2!$B$2:$AB$41,5,0)</f>
        <v>0</v>
      </c>
      <c r="R40" s="14" t="s">
        <v>190</v>
      </c>
      <c r="S40" s="25" t="s">
        <v>87</v>
      </c>
      <c r="T40" s="14">
        <f>VLOOKUP($B40,[2]工作表2!$B$2:$AB$41,6,0)</f>
        <v>0</v>
      </c>
      <c r="U40" s="26" t="s">
        <v>190</v>
      </c>
      <c r="V40" s="31">
        <v>2171</v>
      </c>
      <c r="W40" s="14">
        <f>VLOOKUP($B40,[2]工作表2!$B$2:$AB$41,7,0)</f>
        <v>12510</v>
      </c>
      <c r="X40" s="14" t="s">
        <v>89</v>
      </c>
      <c r="Y40" s="1">
        <v>22829</v>
      </c>
      <c r="Z40" s="14">
        <f>VLOOKUP($B40,[2]工作表2!$B$2:$AB$41,8,0)</f>
        <v>0</v>
      </c>
      <c r="AA40" s="26" t="s">
        <v>89</v>
      </c>
      <c r="AB40" s="2" t="s">
        <v>190</v>
      </c>
      <c r="AC40" s="14">
        <f>VLOOKUP($B40,[2]工作表2!$B$2:$AB$41,9,0)</f>
        <v>600</v>
      </c>
      <c r="AD40" s="14">
        <v>22829</v>
      </c>
      <c r="AE40" s="25" t="s">
        <v>87</v>
      </c>
      <c r="AF40" s="14">
        <f>VLOOKUP($B40,[2]工作表2!$B$2:$AB$41,10,0)</f>
        <v>573</v>
      </c>
      <c r="AG40" s="14" t="s">
        <v>192</v>
      </c>
      <c r="AH40" s="25" t="s">
        <v>87</v>
      </c>
      <c r="AI40" s="14">
        <f>VLOOKUP($B40,[2]工作表2!$B$2:$AB$41,11,0)</f>
        <v>7122</v>
      </c>
      <c r="AJ40" s="22" t="s">
        <v>190</v>
      </c>
      <c r="AK40" s="25" t="s">
        <v>87</v>
      </c>
      <c r="AL40" s="14">
        <f>VLOOKUP($B40,[2]工作表2!$B$2:$AB$41,12,0)</f>
        <v>22710</v>
      </c>
      <c r="AM40" s="22" t="s">
        <v>193</v>
      </c>
      <c r="AN40" s="23" t="s">
        <v>92</v>
      </c>
      <c r="AO40" s="14">
        <f>VLOOKUP($B40,[2]工作表2!$B$2:$AB$41,13,0)</f>
        <v>28647</v>
      </c>
      <c r="AP40" s="22">
        <v>512304</v>
      </c>
      <c r="AQ40" s="23" t="s">
        <v>92</v>
      </c>
      <c r="AR40" s="14">
        <f>VLOOKUP($B40,[2]工作表2!$B$2:$AB$41,14,0)</f>
        <v>17706</v>
      </c>
      <c r="AS40" s="22" t="s">
        <v>194</v>
      </c>
      <c r="AT40" s="23" t="s">
        <v>95</v>
      </c>
      <c r="AU40" s="14">
        <f>VLOOKUP($B40,[2]工作表2!$B$2:$AB$41,15,0)</f>
        <v>15354</v>
      </c>
      <c r="AV40" s="14">
        <v>2171</v>
      </c>
      <c r="AW40" s="24">
        <v>22825</v>
      </c>
      <c r="AX40" s="14">
        <f>VLOOKUP($B40,[2]工作表2!$B$2:$AB$41,16,0)</f>
        <v>10780</v>
      </c>
      <c r="AY40" s="22" t="s">
        <v>195</v>
      </c>
      <c r="AZ40" s="23" t="s">
        <v>89</v>
      </c>
      <c r="BA40" s="14">
        <f>VLOOKUP($B40,[2]工作表2!$B$2:$AB$41,17,0)</f>
        <v>71019</v>
      </c>
      <c r="BB40" s="22" t="s">
        <v>192</v>
      </c>
      <c r="BC40" s="23" t="s">
        <v>89</v>
      </c>
      <c r="BD40" s="14">
        <f>VLOOKUP($B40,[2]工作表2!$B$2:$AB$41,18,0)</f>
        <v>7535</v>
      </c>
      <c r="BE40" s="22">
        <v>2171</v>
      </c>
      <c r="BF40" s="23" t="s">
        <v>190</v>
      </c>
      <c r="BG40" s="14">
        <f>VLOOKUP($B40,[1]工作表3!$C$4:$AC$43,19,0)</f>
        <v>2088</v>
      </c>
      <c r="BH40" s="22">
        <v>21785</v>
      </c>
      <c r="BI40" s="4">
        <v>2171</v>
      </c>
      <c r="BJ40" s="14">
        <f>VLOOKUP($B40,[1]工作表3!$C$4:$AC$43,20,0)</f>
        <v>20145</v>
      </c>
      <c r="BK40" s="22">
        <v>21785</v>
      </c>
      <c r="BL40" s="4">
        <v>2171</v>
      </c>
      <c r="BM40" s="14">
        <f>VLOOKUP($B40,[1]工作表3!$C$4:$AC$43,21,0)</f>
        <v>0</v>
      </c>
      <c r="BN40" s="22">
        <v>2171</v>
      </c>
      <c r="BO40" s="24">
        <v>22825</v>
      </c>
      <c r="BP40" s="14">
        <f>VLOOKUP($B40,[1]工作表3!$C$4:$AC$43,22,0)</f>
        <v>1416</v>
      </c>
      <c r="BQ40" s="14">
        <v>2171</v>
      </c>
      <c r="BR40" s="23" t="s">
        <v>98</v>
      </c>
      <c r="BS40" s="14">
        <f>VLOOKUP($B40,[1]工作表3!$C$4:$AC$43,23,0)</f>
        <v>7870</v>
      </c>
      <c r="BT40" s="14">
        <v>2171</v>
      </c>
      <c r="BU40" s="23" t="s">
        <v>98</v>
      </c>
      <c r="BV40" s="14">
        <f>VLOOKUP($B40,[1]工作表3!$C$4:$AC$43,24,0)</f>
        <v>8957</v>
      </c>
      <c r="BW40" s="27">
        <v>2171</v>
      </c>
      <c r="BX40" s="23" t="s">
        <v>99</v>
      </c>
      <c r="BY40" s="14">
        <f>VLOOKUP($B40,[1]工作表3!$C$4:$AC$43,25,0)</f>
        <v>3036</v>
      </c>
      <c r="BZ40" s="14">
        <v>2171</v>
      </c>
      <c r="CA40" s="23" t="s">
        <v>99</v>
      </c>
      <c r="CB40" s="14">
        <f>VLOOKUP($B40,[1]工作表3!$C$4:$AC$43,26,0)</f>
        <v>6956</v>
      </c>
      <c r="CC40" s="22" t="s">
        <v>196</v>
      </c>
      <c r="CD40" s="23" t="s">
        <v>141</v>
      </c>
      <c r="CE40" s="14">
        <f>VLOOKUP($B40,[1]工作表3!$C$4:$AC$43,27,0)</f>
        <v>8000</v>
      </c>
    </row>
    <row r="42" spans="1:83" x14ac:dyDescent="0.25">
      <c r="D42">
        <f>SUM(D2:D40)</f>
        <v>280</v>
      </c>
      <c r="E42">
        <f>SUM(E2:E40)</f>
        <v>268.54000000000002</v>
      </c>
      <c r="H42">
        <f>SUM(H2:H40)</f>
        <v>10535379</v>
      </c>
      <c r="K42">
        <f>SUM(K2:K40)</f>
        <v>810100</v>
      </c>
      <c r="N42">
        <f>SUM(N2:N40)</f>
        <v>114675</v>
      </c>
      <c r="Q42">
        <f>SUM(Q2:Q40)</f>
        <v>41783</v>
      </c>
      <c r="T42">
        <f>SUM(T2:T40)</f>
        <v>304300</v>
      </c>
      <c r="W42">
        <f>SUM(W2:W40)</f>
        <v>252070</v>
      </c>
      <c r="Z42">
        <f>SUM(Z2:Z40)</f>
        <v>0</v>
      </c>
      <c r="AC42">
        <f>SUM(AC2:AC40)</f>
        <v>4970</v>
      </c>
      <c r="AF42">
        <f>SUM(AF2:AF40)</f>
        <v>202734</v>
      </c>
      <c r="AI42">
        <f>SUM(AI2:AI40)</f>
        <v>106077</v>
      </c>
      <c r="AL42">
        <f>SUM(AL2:AL40)</f>
        <v>338073</v>
      </c>
      <c r="AO42">
        <f>SUM(AO2:AO40)</f>
        <v>912683</v>
      </c>
      <c r="AR42">
        <f>SUM(AR2:AR40)</f>
        <v>632285</v>
      </c>
      <c r="AU42">
        <f>SUM(AU2:AU40)</f>
        <v>678477</v>
      </c>
      <c r="AX42">
        <f>SUM(AX2:AX40)</f>
        <v>182567</v>
      </c>
      <c r="BA42">
        <f>SUM(BA2:BA40)</f>
        <v>1163793</v>
      </c>
      <c r="BD42">
        <f>SUM(BD2:BD40)</f>
        <v>358783</v>
      </c>
      <c r="BG42">
        <f>SUM(BG2:BG40)</f>
        <v>69047</v>
      </c>
      <c r="BJ42">
        <f>SUM(BJ2:BJ40)</f>
        <v>281646</v>
      </c>
      <c r="BM42">
        <f>SUM(BM2:BM40)</f>
        <v>0</v>
      </c>
      <c r="BP42">
        <f>SUM(BP2:BP40)</f>
        <v>59083</v>
      </c>
      <c r="BS42">
        <f>SUM(BS2:BS40)</f>
        <v>248864</v>
      </c>
      <c r="BV42">
        <f>SUM(BV2:BV40)</f>
        <v>293273</v>
      </c>
      <c r="BY42">
        <f>SUM(BY2:BY40)</f>
        <v>154035</v>
      </c>
      <c r="CB42">
        <f>SUM(CB2:CB40)</f>
        <v>189283</v>
      </c>
      <c r="CE42">
        <f>SUM(CE2:CE40)</f>
        <v>103600</v>
      </c>
    </row>
    <row r="56" spans="61:63" x14ac:dyDescent="0.25">
      <c r="BI56" s="11"/>
      <c r="BJ56" s="12"/>
      <c r="BK56" s="3"/>
    </row>
    <row r="57" spans="61:63" x14ac:dyDescent="0.25">
      <c r="BI57" s="11"/>
      <c r="BJ57" s="12"/>
      <c r="BK57" s="3"/>
    </row>
    <row r="58" spans="61:63" x14ac:dyDescent="0.25">
      <c r="BI58" s="11"/>
      <c r="BJ58" s="12"/>
      <c r="BK58" s="3"/>
    </row>
    <row r="59" spans="61:63" x14ac:dyDescent="0.25">
      <c r="BI59" s="11"/>
      <c r="BJ59" s="12"/>
      <c r="BK59" s="3"/>
    </row>
    <row r="60" spans="61:63" x14ac:dyDescent="0.25">
      <c r="BI60" s="11"/>
      <c r="BJ60" s="12"/>
      <c r="BK60" s="3"/>
    </row>
    <row r="61" spans="61:63" x14ac:dyDescent="0.25">
      <c r="BI61" s="11"/>
      <c r="BJ61" s="11"/>
      <c r="BK61" s="3"/>
    </row>
    <row r="62" spans="61:63" x14ac:dyDescent="0.25">
      <c r="BI62" s="11"/>
      <c r="BJ62" s="11"/>
      <c r="BK62" s="3"/>
    </row>
    <row r="63" spans="61:63" x14ac:dyDescent="0.25">
      <c r="BI63" s="11"/>
      <c r="BJ63" s="11"/>
      <c r="BK63" s="3"/>
    </row>
    <row r="64" spans="61:63" x14ac:dyDescent="0.25">
      <c r="BI64" s="11"/>
      <c r="BJ64" s="12"/>
      <c r="BK64" s="3"/>
    </row>
    <row r="65" spans="61:63" x14ac:dyDescent="0.25">
      <c r="BI65" s="11"/>
      <c r="BJ65" s="12"/>
      <c r="BK65" s="3"/>
    </row>
    <row r="66" spans="61:63" x14ac:dyDescent="0.25">
      <c r="BI66" s="11"/>
      <c r="BJ66" s="11"/>
      <c r="BK66" s="3"/>
    </row>
    <row r="67" spans="61:63" x14ac:dyDescent="0.25">
      <c r="BI67" s="11"/>
      <c r="BJ67" s="12"/>
      <c r="BK67" s="3"/>
    </row>
    <row r="68" spans="61:63" x14ac:dyDescent="0.25">
      <c r="BI68" s="11"/>
      <c r="BJ68" s="12"/>
      <c r="BK68" s="3"/>
    </row>
    <row r="69" spans="61:63" x14ac:dyDescent="0.25">
      <c r="BI69" s="11"/>
      <c r="BJ69" s="11"/>
      <c r="BK69" s="3"/>
    </row>
    <row r="70" spans="61:63" x14ac:dyDescent="0.25">
      <c r="BI70" s="11"/>
      <c r="BJ70" s="11"/>
      <c r="BK70" s="3"/>
    </row>
    <row r="71" spans="61:63" x14ac:dyDescent="0.25">
      <c r="BI71" s="11"/>
      <c r="BJ71" s="11"/>
      <c r="BK71" s="3"/>
    </row>
    <row r="72" spans="61:63" x14ac:dyDescent="0.25">
      <c r="BI72" s="11"/>
      <c r="BJ72" s="12"/>
      <c r="BK72" s="3"/>
    </row>
    <row r="73" spans="61:63" x14ac:dyDescent="0.25">
      <c r="BI73" s="11"/>
      <c r="BJ73" s="11"/>
      <c r="BK73" s="3"/>
    </row>
    <row r="74" spans="61:63" x14ac:dyDescent="0.25">
      <c r="BI74" s="11"/>
      <c r="BJ74" s="11"/>
      <c r="BK74" s="3"/>
    </row>
    <row r="75" spans="61:63" x14ac:dyDescent="0.25">
      <c r="BI75" s="11"/>
      <c r="BJ75" s="11"/>
      <c r="BK75" s="3"/>
    </row>
    <row r="76" spans="61:63" x14ac:dyDescent="0.25">
      <c r="BI76" s="11"/>
      <c r="BJ76" s="12"/>
      <c r="BK76" s="3"/>
    </row>
    <row r="77" spans="61:63" x14ac:dyDescent="0.25">
      <c r="BI77" s="11"/>
      <c r="BJ77" s="11"/>
      <c r="BK77" s="3"/>
    </row>
    <row r="78" spans="61:63" x14ac:dyDescent="0.25">
      <c r="BI78" s="11"/>
      <c r="BJ78" s="12"/>
      <c r="BK78" s="3"/>
    </row>
    <row r="79" spans="61:63" x14ac:dyDescent="0.25">
      <c r="BI79" s="11"/>
      <c r="BJ79" s="11"/>
      <c r="BK79" s="3"/>
    </row>
    <row r="80" spans="61:63" x14ac:dyDescent="0.25">
      <c r="BI80" s="11"/>
      <c r="BJ80" s="12"/>
      <c r="BK80" s="3"/>
    </row>
    <row r="81" spans="61:63" x14ac:dyDescent="0.25">
      <c r="BI81" s="11"/>
      <c r="BJ81" s="11"/>
      <c r="BK81" s="3"/>
    </row>
    <row r="82" spans="61:63" x14ac:dyDescent="0.25">
      <c r="BI82" s="11"/>
      <c r="BJ82" s="12"/>
      <c r="BK82" s="3"/>
    </row>
    <row r="83" spans="61:63" x14ac:dyDescent="0.25">
      <c r="BI83" s="11"/>
      <c r="BJ83" s="12"/>
      <c r="BK83" s="3"/>
    </row>
    <row r="84" spans="61:63" x14ac:dyDescent="0.25">
      <c r="BI84" s="11"/>
      <c r="BJ84" s="12"/>
      <c r="BK84" s="3"/>
    </row>
    <row r="85" spans="61:63" x14ac:dyDescent="0.25">
      <c r="BI85" s="11"/>
      <c r="BJ85" s="11"/>
      <c r="BK85" s="3"/>
    </row>
    <row r="86" spans="61:63" x14ac:dyDescent="0.25">
      <c r="BI86" s="11"/>
      <c r="BJ86" s="12"/>
      <c r="BK86" s="3"/>
    </row>
    <row r="87" spans="61:63" x14ac:dyDescent="0.25">
      <c r="BI87" s="11"/>
      <c r="BJ87" s="12"/>
      <c r="BK87" s="3"/>
    </row>
    <row r="88" spans="61:63" x14ac:dyDescent="0.25">
      <c r="BI88" s="11"/>
      <c r="BJ88" s="12"/>
      <c r="BK88" s="3"/>
    </row>
    <row r="89" spans="61:63" x14ac:dyDescent="0.25">
      <c r="BI89" s="11"/>
      <c r="BJ89" s="11"/>
      <c r="BK89" s="3"/>
    </row>
    <row r="90" spans="61:63" x14ac:dyDescent="0.25">
      <c r="BI90" s="11"/>
      <c r="BJ90" s="12"/>
      <c r="BK90" s="3"/>
    </row>
    <row r="91" spans="61:63" x14ac:dyDescent="0.25">
      <c r="BI91" s="11"/>
      <c r="BJ91" s="11"/>
      <c r="BK91" s="3"/>
    </row>
    <row r="92" spans="61:63" x14ac:dyDescent="0.25">
      <c r="BI92" s="11"/>
      <c r="BJ92" s="11"/>
    </row>
    <row r="93" spans="61:63" x14ac:dyDescent="0.25">
      <c r="BI93" s="11"/>
      <c r="BJ93" s="12"/>
    </row>
    <row r="94" spans="61:63" x14ac:dyDescent="0.25">
      <c r="BI94" s="11"/>
      <c r="BJ94" s="11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9B485-CECD-4ED1-A09F-D5A027EDE915}">
  <dimension ref="A1:C27"/>
  <sheetViews>
    <sheetView zoomScale="85" zoomScaleNormal="85" workbookViewId="0">
      <selection activeCell="C7" sqref="C7"/>
    </sheetView>
  </sheetViews>
  <sheetFormatPr defaultRowHeight="16.5" x14ac:dyDescent="0.25"/>
  <cols>
    <col min="1" max="1" width="19.25" bestFit="1" customWidth="1"/>
    <col min="2" max="2" width="26.75" bestFit="1" customWidth="1"/>
    <col min="3" max="3" width="31.5" bestFit="1" customWidth="1"/>
  </cols>
  <sheetData>
    <row r="1" spans="1:3" ht="19.5" x14ac:dyDescent="0.25">
      <c r="A1" s="5" t="s">
        <v>213</v>
      </c>
      <c r="B1" s="7" t="s">
        <v>214</v>
      </c>
      <c r="C1" s="9" t="s">
        <v>215</v>
      </c>
    </row>
    <row r="2" spans="1:3" ht="19.5" x14ac:dyDescent="0.25">
      <c r="A2" s="6" t="s">
        <v>216</v>
      </c>
      <c r="B2" s="8" t="s">
        <v>217</v>
      </c>
      <c r="C2" s="10" t="s">
        <v>218</v>
      </c>
    </row>
    <row r="3" spans="1:3" ht="19.5" x14ac:dyDescent="0.25">
      <c r="A3" s="6" t="s">
        <v>219</v>
      </c>
      <c r="B3" s="8" t="s">
        <v>220</v>
      </c>
      <c r="C3" s="10" t="s">
        <v>218</v>
      </c>
    </row>
    <row r="4" spans="1:3" ht="19.5" x14ac:dyDescent="0.25">
      <c r="A4" s="6" t="s">
        <v>221</v>
      </c>
      <c r="B4" s="8" t="s">
        <v>217</v>
      </c>
      <c r="C4" s="10" t="s">
        <v>218</v>
      </c>
    </row>
    <row r="5" spans="1:3" ht="19.5" x14ac:dyDescent="0.25">
      <c r="A5" s="6" t="s">
        <v>222</v>
      </c>
      <c r="B5" s="8" t="s">
        <v>217</v>
      </c>
      <c r="C5" s="10" t="s">
        <v>218</v>
      </c>
    </row>
    <row r="6" spans="1:3" ht="19.5" x14ac:dyDescent="0.25">
      <c r="A6" s="6" t="s">
        <v>223</v>
      </c>
      <c r="B6" s="8" t="s">
        <v>217</v>
      </c>
      <c r="C6" s="10" t="s">
        <v>218</v>
      </c>
    </row>
    <row r="7" spans="1:3" ht="19.5" x14ac:dyDescent="0.25">
      <c r="A7" s="6" t="s">
        <v>224</v>
      </c>
      <c r="B7" s="8" t="s">
        <v>217</v>
      </c>
      <c r="C7" s="10" t="s">
        <v>218</v>
      </c>
    </row>
    <row r="8" spans="1:3" ht="19.5" x14ac:dyDescent="0.25">
      <c r="A8" s="6" t="s">
        <v>225</v>
      </c>
      <c r="B8" s="8" t="s">
        <v>218</v>
      </c>
      <c r="C8" s="10" t="s">
        <v>226</v>
      </c>
    </row>
    <row r="9" spans="1:3" ht="19.5" x14ac:dyDescent="0.25">
      <c r="A9" s="6" t="s">
        <v>227</v>
      </c>
      <c r="B9" s="8" t="s">
        <v>218</v>
      </c>
      <c r="C9" s="10" t="s">
        <v>217</v>
      </c>
    </row>
    <row r="10" spans="1:3" ht="19.5" x14ac:dyDescent="0.25">
      <c r="A10" s="6" t="s">
        <v>228</v>
      </c>
      <c r="B10" s="8" t="s">
        <v>226</v>
      </c>
      <c r="C10" s="10" t="s">
        <v>218</v>
      </c>
    </row>
    <row r="11" spans="1:3" ht="19.5" x14ac:dyDescent="0.25">
      <c r="A11" s="6" t="s">
        <v>229</v>
      </c>
      <c r="B11" s="8" t="s">
        <v>230</v>
      </c>
      <c r="C11" s="10" t="s">
        <v>218</v>
      </c>
    </row>
    <row r="12" spans="1:3" ht="19.5" x14ac:dyDescent="0.25">
      <c r="A12" s="6" t="s">
        <v>231</v>
      </c>
      <c r="B12" s="8" t="s">
        <v>217</v>
      </c>
      <c r="C12" s="10" t="s">
        <v>218</v>
      </c>
    </row>
    <row r="13" spans="1:3" ht="19.5" x14ac:dyDescent="0.25">
      <c r="A13" s="6" t="s">
        <v>232</v>
      </c>
      <c r="B13" s="8" t="s">
        <v>233</v>
      </c>
      <c r="C13" s="10" t="s">
        <v>234</v>
      </c>
    </row>
    <row r="14" spans="1:3" ht="19.5" x14ac:dyDescent="0.25">
      <c r="A14" s="6" t="s">
        <v>235</v>
      </c>
      <c r="B14" s="8" t="s">
        <v>236</v>
      </c>
      <c r="C14" s="10" t="s">
        <v>234</v>
      </c>
    </row>
    <row r="15" spans="1:3" ht="19.5" x14ac:dyDescent="0.25">
      <c r="A15" s="6" t="s">
        <v>237</v>
      </c>
      <c r="B15" s="8" t="s">
        <v>238</v>
      </c>
      <c r="C15" s="10" t="s">
        <v>239</v>
      </c>
    </row>
    <row r="16" spans="1:3" ht="19.5" x14ac:dyDescent="0.25">
      <c r="A16" s="6" t="s">
        <v>240</v>
      </c>
      <c r="B16" s="8" t="s">
        <v>218</v>
      </c>
      <c r="C16" s="10" t="s">
        <v>241</v>
      </c>
    </row>
    <row r="17" spans="1:3" ht="19.5" x14ac:dyDescent="0.25">
      <c r="A17" s="6" t="s">
        <v>242</v>
      </c>
      <c r="B17" s="8" t="s">
        <v>243</v>
      </c>
      <c r="C17" s="10" t="s">
        <v>218</v>
      </c>
    </row>
    <row r="18" spans="1:3" ht="19.5" x14ac:dyDescent="0.25">
      <c r="A18" s="6" t="s">
        <v>244</v>
      </c>
      <c r="B18" s="8" t="s">
        <v>245</v>
      </c>
      <c r="C18" s="10" t="s">
        <v>218</v>
      </c>
    </row>
    <row r="19" spans="1:3" ht="19.5" x14ac:dyDescent="0.25">
      <c r="A19" s="6" t="s">
        <v>246</v>
      </c>
      <c r="B19" s="8" t="s">
        <v>218</v>
      </c>
      <c r="C19" s="10" t="s">
        <v>217</v>
      </c>
    </row>
    <row r="20" spans="1:3" ht="19.5" x14ac:dyDescent="0.25">
      <c r="A20" s="6" t="s">
        <v>247</v>
      </c>
      <c r="B20" s="8" t="s">
        <v>248</v>
      </c>
      <c r="C20" s="10" t="s">
        <v>218</v>
      </c>
    </row>
    <row r="21" spans="1:3" ht="19.5" x14ac:dyDescent="0.25">
      <c r="A21" s="6" t="s">
        <v>249</v>
      </c>
      <c r="B21" s="8" t="s">
        <v>248</v>
      </c>
      <c r="C21" s="10" t="s">
        <v>218</v>
      </c>
    </row>
    <row r="22" spans="1:3" ht="19.5" x14ac:dyDescent="0.25">
      <c r="A22" s="6" t="s">
        <v>250</v>
      </c>
      <c r="B22" s="8" t="s">
        <v>218</v>
      </c>
      <c r="C22" s="10" t="s">
        <v>251</v>
      </c>
    </row>
    <row r="23" spans="1:3" ht="19.5" x14ac:dyDescent="0.25">
      <c r="A23" s="6" t="s">
        <v>252</v>
      </c>
      <c r="B23" s="8" t="s">
        <v>218</v>
      </c>
      <c r="C23" s="10" t="s">
        <v>253</v>
      </c>
    </row>
    <row r="24" spans="1:3" ht="20.25" thickBot="1" x14ac:dyDescent="0.3">
      <c r="A24" s="6" t="s">
        <v>254</v>
      </c>
      <c r="B24" s="8" t="s">
        <v>218</v>
      </c>
      <c r="C24" s="10" t="s">
        <v>253</v>
      </c>
    </row>
    <row r="25" spans="1:3" ht="20.25" thickBot="1" x14ac:dyDescent="0.3">
      <c r="A25" s="28" t="s">
        <v>255</v>
      </c>
      <c r="B25" s="29" t="s">
        <v>218</v>
      </c>
      <c r="C25" s="30" t="s">
        <v>256</v>
      </c>
    </row>
    <row r="26" spans="1:3" ht="19.5" x14ac:dyDescent="0.25">
      <c r="A26" s="6" t="s">
        <v>257</v>
      </c>
      <c r="B26" s="8" t="s">
        <v>218</v>
      </c>
      <c r="C26" s="10" t="s">
        <v>258</v>
      </c>
    </row>
    <row r="27" spans="1:3" ht="19.5" x14ac:dyDescent="0.25">
      <c r="A27" s="6" t="s">
        <v>259</v>
      </c>
      <c r="B27" s="8" t="s">
        <v>259</v>
      </c>
      <c r="C27" s="10" t="s">
        <v>260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各單位科目與金額</vt:lpstr>
      <vt:lpstr>名稱對照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SeanMa-馬恩奇</dc:creator>
  <cp:keywords/>
  <dc:description/>
  <cp:lastModifiedBy>VikkiChang-張斯涵</cp:lastModifiedBy>
  <cp:revision/>
  <dcterms:created xsi:type="dcterms:W3CDTF">2024-04-17T03:32:55Z</dcterms:created>
  <dcterms:modified xsi:type="dcterms:W3CDTF">2024-05-25T03:01:40Z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