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<sst xmlns="http://schemas.openxmlformats.org/spreadsheetml/2006/main" count="307" uniqueCount="292">
  <si>
    <t>TUW-137078</t>
  </si>
  <si>
    <t xml:space="preserve">
ACM
Addison-Wesley
ACM Press
</t>
  </si>
  <si>
    <t>Lawrence Erlbaum|m
ACM|m
Addison-Wesley|m
ACM Press|m
m
m</t>
  </si>
  <si>
    <t>TUW-138011</t>
  </si>
  <si>
    <t>Aap. American Academy of Pediatrics Pediatrics
National Academy Press
Institute of Software Technology and Interactive Systems, Vienna University of Technology</t>
  </si>
  <si>
    <t>j
National Academy Press|m
j
j
m
m
j
j
j
m</t>
  </si>
  <si>
    <t>TUW-138447</t>
  </si>
  <si>
    <t xml:space="preserve">
Calendor Press Oxford
Chapman and Hall
Addison Wesley
N. Moroni Barcelona HP Res. Labs
Center of Cognitive Science
Cambrige University press
Wadsworth &amp; Brooks/Cole
</t>
  </si>
  <si>
    <t>m
m
m
Calendor Press Oxford|m
m
m
Chapman and Hall|m
Addison Wesley|m
j
j
j
m
j
j
m
j
m
m
j
m</t>
  </si>
  <si>
    <t>TUW-138544</t>
  </si>
  <si>
    <t xml:space="preserve">
University of Geneva
Vienna University of Technology
Apache project</t>
  </si>
  <si>
    <t>m
j
m
m
m
m</t>
  </si>
  <si>
    <t>TUW-138547</t>
  </si>
  <si>
    <t xml:space="preserve">
IEEE Press
ACM Press
SPIE Press
ACM Press
IEEE Press</t>
  </si>
  <si>
    <t>IEEE Press|j
ACM Press|m
SPIE Press|m
ACM Press|m
m
IEEE Press|m</t>
  </si>
  <si>
    <t>TUW-139299</t>
  </si>
  <si>
    <t xml:space="preserve">
AHCPR Pub
AI Communications
Springer
Vienna University of Technology, Institut of Software Technology &amp; Interactive Systems
Society for Medical Decision Making
</t>
  </si>
  <si>
    <t>m
AHCPR Pub|m
j
Springer|m
j
m
m
j
j
m</t>
  </si>
  <si>
    <t>TUW-139761</t>
  </si>
  <si>
    <t>[BBG97]
[BCK92]
[BFM97]|Oxford University Press
[BNKF98]|Morgan Kaufmann
[Bol86]
[BS73]
[Dav02]|Statistics Research Associates Limited
[DS95]|CIRANO Working Papers
[DS01]
[Dua95]
[Eng82]
[Fra94]|University of Salford, Cybernetics Research Institute
[G+04]
[GS96]
[Han97]
[Han98]
[Hol75]|University of Michigan Press
[Hul02]|Prentice Hall International, Inc
[K+03]|Kluwer Acadamic Publishers
[KBAK99]|Morgan Kaufmann Publishers
[Keb99]
[Koz92]|The MIT Press
[Koz94]|The MIT Press
[Mic92]|Springer
[Nef00]|Acadamic Press
[Nol97]
[Obj03]|Object Management Group, Inc
[PL04]|Springer-Verlag
[Rey92]|MIT Press
[Sin94]|Addison Wesley Longman
[Str98]|Addison Wesley Longman
[Vie97]|Springer-Verlag
[Wei97]|Institute for Mechatronics, Technical University of Darmstadt
[Zol86]</t>
  </si>
  <si>
    <t>j
m
m
j
m
m
j
j
j
Oxford University Press|m
Morgan Kaufmann|m
j
j
j
j
j
j
j
m
j
j
j
m
University of Michigan Press|m
Prentice Hall International, Inc|m
Kluwer Acadamic Publishers|m
Morgan Kaufmann Publishers|m
j
The MIT Press|m
The MIT Press|m
Springer|m
Acadamic Press|m
j
j
Springer-Verlag|j
MIT Press|m
m
Addison Wesley Longman|m
Springer-Verlag|m
m
j</t>
  </si>
  <si>
    <t>TUW-139769</t>
  </si>
  <si>
    <t xml:space="preserve">
Springer
Springer
Academic Press
Kluwer Academic Publishers
Kluwer Academic Publishers
Kluwer Academic Publishers
University of Copenhagen, Dept. of Computer Science
John Wiley and Sons</t>
  </si>
  <si>
    <t>j
m
j
j
Springer|m
j
j
m
m
j
m
m
m
m
j
m
m
m
j
j
Springer|m
j
j
Academic Press|m
j
Kluwer Academic Publishers|m
j
j
Kluwer Academic Publishers|m
Kluwer Academic Publishers|m
j
m
m
m
j
m
j
j
m
j
m
John Wiley and Sons|m</t>
  </si>
  <si>
    <t>TUW-139781</t>
  </si>
  <si>
    <t xml:space="preserve">
Springer
Springer
IEEE Press
</t>
  </si>
  <si>
    <t>j
j
Springer|m
Springer|m
IEEE Press|m
j
m
j</t>
  </si>
  <si>
    <t>TUW-139785</t>
  </si>
  <si>
    <t xml:space="preserve">
Freeman and Company
Kluwer Academic Publishers
Kluwer Academic Publishers|F. W. Glover and G. A. Kochenberger
American Mathematical Society|P. M. Pardalos and H. Wolkowicz
Kluwer Academic Publishers|F. W. Glover and G. A. Kochenberger
Kluwer Academic Publishers|F. W. Glover and G. A. Kochenberger
Institute of Computer Graphics and Algorithms, Vienna University of Technology
Kluwer Academic Publishers|F. W. Glover and G. A. Kochenberger
AT&amp;T Labs Research
Department of Computer Science, University of Essex
Springer-Verlag|J. G. Taylor
Department of Computer Science, University of Essex
Kluwer Academic Publishers|F. W. Glover and G. A. Kochenberger</t>
  </si>
  <si>
    <t xml:space="preserve">
m
m
m
j
j
j
j
j
m
j
j
j
m
j
j
m
W.H. Freeman and Company|m
j
j
j
j
Kluwer Academic Publishers|m
j
Kluwer Academic Publishers|m
j
j
j
j
American Mathematical Society|m
m
m
Kluwer Academic Publishers|m
Kluwer Academic Publishers|m
j
j
m
j
m
m
Kluwer Academic Publishers|m
m
j
j
j
m
Springer-Verlag|m
m
Kluwer Academic Publishers|m</t>
  </si>
  <si>
    <t>TUW-140047</t>
  </si>
  <si>
    <t xml:space="preserve">
Springer</t>
  </si>
  <si>
    <t>m
m
m
j
m
Springer|m</t>
  </si>
  <si>
    <t>TUW-140048</t>
  </si>
  <si>
    <t>[BEA03]|BEA, IBM, Microsoft, SAP AG and Siebel Systems
[BJJW02]|Springer|Stefano Spaccapietra, Salvatore T. March, and Yahiko Kambayashi
[HH04a]|M. Nüttgens and J. Mendling
[HH04b]|Springer|Robert Meersman, Zahir Tari, and Angelo Corsaro
[HHK05]
[ISO95]|ISO
[Obj00]|Object Management Group, Inc
[Obj04]|Object Management Group, Inc
[Ros02]|RosettaNet
[UN/01]|UN/CEFACT Techniques and Methodologies Group
[UN/03]|UN/CEFACT Techniques and Methodologies Group
[Wor99]|Wide Web Consortium (W3C) Web
[Wor04]|Wide Web Consortium (W3C) Web</t>
  </si>
  <si>
    <t>m
Springer|j
m
Springer|m
m
m
j
m
m
m
m
m
m</t>
  </si>
  <si>
    <t>TUW-140229</t>
  </si>
  <si>
    <t xml:space="preserve">
Elsevier
Physica-Verlag|W. Uhr, W. Esswein and E. Schoop
</t>
  </si>
  <si>
    <t>m
m
j
Elsevier|j
j
Physica-Verlag|m
j
j
j
m</t>
  </si>
  <si>
    <t>TUW-140253</t>
  </si>
  <si>
    <t>Springer-Verlag
ACM
IEEE Computer Press
ACM
Chapman &amp; Hall
Chapman &amp; Hall
Springer-Verlag
ACM Press
Springer-Verlag|Aksit,M. andMatsuoka, S.
Der Andere Verlag
Springer-Verlag
The MIT Press
ACM
ACM Press
Prentice Hall</t>
  </si>
  <si>
    <t xml:space="preserve">Springer-Verlag|m
j
m
ACM|m
IEEE Computer Press|m
j
ACM|m
j
m
m
Chapman &amp; Hall|m
Chapman &amp; Hall|m
Springer-Verlag|m
ACM Press|m
m
m
j
m
m
m
Springer-Verlag|m
j
Der Andere Verlag|m
m
m
j
Springer-Verlag|m
m
m
The MIT Press|m
ACM|m
ACM Press|m
j
j
Prentice Hall|m
j
j
j
j
</t>
  </si>
  <si>
    <t>TUW-140308</t>
  </si>
  <si>
    <t xml:space="preserve">
Springer-Verlag|Mittermeir, R.T.
</t>
  </si>
  <si>
    <t>m
Springer-Verlag|m
j
m</t>
  </si>
  <si>
    <t>TUW-140533</t>
  </si>
  <si>
    <t xml:space="preserve">
Springer-Verlag
Cambridge University Press
Escher Technologies Ltd
Escher Technologies Ltd
Springer-Verlag|Redmill and Anderson
Springer-Verlag
Springer-Verlag
Wiley
International Specialized Book Service Inc
Springer-Verlag
Springer-Verlag|Jim Grundy and Malcolm Newey
Cambridge University Press
IEEE Computer Society
OMG
OMG
Springer-Verlag|Deepak Kapur
Springer-Verlag. URL http
Institute of Computer Languages, Vienna University of Technology
Sun Microsystems
Springer-Verlag
Institute of Computer Science, Friedrich-Schiller-University
Institute of Computer Languages, Vienna University of Technology</t>
  </si>
  <si>
    <t>j
j
Cambridge University Press|m
j
m
m
j
m
Escher Technologies Ltd|m
m
Escher Technologies Ltd|m
Springer-Verlag|m
Springer-Verlag|m
m
m
Wiley|m
International Specialized Book Service Inc|m
j
Springer-Verlag|m
Springer-Verlag|m
j
j
Cambridge University Press|m
j
IEEE Computer Society|m
m
m
Springer-Verlag|m
Springer-Verlag|m
j
PVS Prover Guide
PVS System Guide
m
m
Springer-Verlag|m
m
m
m</t>
  </si>
  <si>
    <t>TUW-140867</t>
  </si>
  <si>
    <t xml:space="preserve">
MIT Press
Prentice Hall
Springer
Cambridge University Press
Springer-Verlag|Deepak Kapur
Technische Universität Ilmenau</t>
  </si>
  <si>
    <t xml:space="preserve">
j
MIT Press|m
m
Prentice Hall|m
m
Springer|m
Cambridge University Press|m
Springer-Verlag|m
m</t>
  </si>
  <si>
    <t>TUW-140895</t>
  </si>
  <si>
    <t xml:space="preserve">
Dipartimento di Elettronica, Politecnico di Milano
Dipartimento die Elettronica, Politecnico di Milano
Springer
W.H. Freeman
Institute of Computer Graphics and Algorithms, Vienna University of Technology
L. Gouveia and C. Mour˜ao
Kluwer Academic Publishers|S. Voss, S. Martello, I.H. Osman, and C. Roucairol
A. Barry, F. Rothlauf, D. Thierens, et al.
Springer|Kalyanmoy Deb et al.
St. Cloud State University
Dover Publications, Inc
ACM Press|Gary Lamont et al.
Springer Verlag
IEEE Press
Kluwer Academic Publishers</t>
  </si>
  <si>
    <t>j
m
j
j
m
j
j
m
j
m
j
j
m
Springer|m
W.H. Freeman|m
j
j
j
j
j
m
m
Kluwer Academic Publishers|m
m
Springer|m
j
j
Montreal|m
j
Dover Publications, Inc|m
ACM Press|m
j
Springer Verlag|m
IEEE Press|m
Kluwer Academic Publishers|m</t>
  </si>
  <si>
    <t>TUW-140983</t>
  </si>
  <si>
    <t>Addison-Wesley
McGraw-Hill
Yahoo! Inc</t>
  </si>
  <si>
    <t>Addison-Wesley|m
McGraw-Hill|m
j
j</t>
  </si>
  <si>
    <t>TUW-141024</t>
  </si>
  <si>
    <t xml:space="preserve">
National Academies Press
Klaus Kuhn, Tze Yun Leong, and JimWarren
Institute of Software Technology &amp; Interactive Systems, Vienna University of Technology
</t>
  </si>
  <si>
    <t>j
Feb|j
National Academies Press|m
j
j
j
m
m
j
j
j</t>
  </si>
  <si>
    <t>TUW-141065</t>
  </si>
  <si>
    <t xml:space="preserve">
Idea Group Inc
ACTA Press
Massey University
</t>
  </si>
  <si>
    <t>j
m
j
j
j
ACTA Press|m
m
j
j
m
j
j
j</t>
  </si>
  <si>
    <t>TUW-141121</t>
  </si>
  <si>
    <t xml:space="preserve">
IEEE
ACM Press
</t>
  </si>
  <si>
    <t>j
m
IEEE|m
ACM Press|m
m
j</t>
  </si>
  <si>
    <t>TUW-141140</t>
  </si>
  <si>
    <t xml:space="preserve">Springer|Luis Olsina, Oscar Pastor, Gustavo Rossi and Daniel Schwabe
Idea Group Publishing
Springer|Luis Olsina, Oscar Pastor, Gustavo Rossi and Daniel Schwabe
Morgan Kaufmann
</t>
  </si>
  <si>
    <t>Springer|m
Idea Group Publishing|m
Springer|m
Morgan Kaufmann|m
m
m
m</t>
  </si>
  <si>
    <t>TUW-141336</t>
  </si>
  <si>
    <t>(Chen, Interian, 2005)
(Cocco, Dubois, Mandler, Monasson, 2003)
(Creignou, Daudé, 2003)
(Creignou, Daudé, Dubois, 2003)
(Creignou, Khanna, Sudan, 2001)|SIAM
(Dubois, Boufkhad, Mandler, 2000)
(Dubois, Mandler, 2002)
(Dubois, Monasson, Selman, Zecchina, 2001)
(Erdős, Rényi, 1960)
(Franz, Leone, Ricci-Tersenghi, Zecchina, 2001)
(Gent, Walsh, 1999)
(Janson, 1987)
(Janson, Luczak, Rucinski, 2000)|John Wiley and sons
(Takács, 1988)</t>
  </si>
  <si>
    <t>m
j
m
j
j
m
m
j
j
j
m
m
John Wiley and sons|m
j</t>
  </si>
  <si>
    <t>TUW-141618</t>
  </si>
  <si>
    <t xml:space="preserve">IBM Almaden Research Center
Springer Verlag
SIGMOD Record
E. F. Codd and Associates
John Wiley &amp; Sons, Inc
Pergamon Press
LNCS 3520
Springer Verlag
Physika-Verlag
Physika-Verlag|J. Gordesch, P. Naeve
</t>
  </si>
  <si>
    <t>m
Springer Verlag|j
j
m
j
j
m
m
j
E. F. Codd and Associates|m
j
GM-Grid|m
John Wiley &amp; Sons, Inc|m
j
j
j
Pergamon Press|j
m
m
Springer Verlag|m
m
j
j
m
m
j
j
j
Physika-Verlag|m
Physika-Verlag|m
m
j
j
m
m
j
j</t>
  </si>
  <si>
    <t>TUW-141758</t>
  </si>
  <si>
    <t>[Aronow, Feng, 1997]|D-Lib Magazine
[Aronson, 2001]
[Atkins, Best, Briss, Eccles, Falck-Ytter, Flottorp, Guyatt, Harbour, Haugh, Henry, Hill, Jaeschke, Leng, Liberati, Magrini, Mason, Middleton, Mrukowicz, O’Connell, Oxman, Phillips, Schünemann, Edejer, Varonen, Vist, Williams, Zaza, The GRADE Working Group, 2004a]
[Atkins, Briss, Eccles, Flottorp, Guyatt, Harbour, Hill, Jaeschke, Liberati, Magrini, Mason, O’Connell, Oxman, Phillips, Schünemann, Edejer, Vist, Williams Jr., The GRADE Working Group, 2005]
[Atkins, Eccles, Flottorp, Guyatt, Henry, Hill, Liberati, O’Connell, Oxman, Phillips, Schünemann, Edejer, Vist, Williams Jr., The GRADE Working Group, 2004b]
[Boytcheva, Strupchanska, Paskaleva, Tcharaktchiev, 2005]
[Bruix, Sherman, Practice Guidelines Committee, American Association for the Study of Liver Diseases, 2005]|
[Chapman, Bridewell, Hanbury, Cooper, Buchanan, 2001]
[Divita, 2005]
[Elkin, Brown, Bauer, Husser, Carruth, Bergstrom, Wahner-Roedler, 2005]
[Feder, Eccles, Grol, Griffiths, Grimshaw, 1999]
[Field, Lohr, 1990]|National Academies Press
[Hahn, Wingard, Anderson, Bensinger, Berenson, Brozeit, Carver, Kyle, PL, 2003]
[Hazlehurst, Frost, Sittig, Stevens, 2005]
[Horn, 1989]|University of Chicago Press
[Hripcsak, Friedman, Alderson, DuMouchel, Johnson, Clayton, 1995]
[Huang, Lowe, 2007]
[Humphreys, Schuyler, 1993]|Meckler
[Kaiser, 2007]|Vienna University of Technology, Institute of Software Technology and Interactive
Systems
[Kaiser, Martini, Miksch, Öztürk, 2007]|AMIA, IOS Press
[Klein, Manning, 2003]
[Kvale, 2006]
[Kvale, Simoff, Prakash, 2003]
[Lee, Geller, 2006]
[Lehnert, Cardie, Fisher, McCarthy, Riloff, Soderland, 1994]
[Mccray, 1989]
[Meystre, Haug, 2005]
[Miaskkowski, Cleary, Burney, Coyne, Finley, Foster, Grossman, Janjan, Ray, Syrjala, Weisman, Pettit, Zahrbock, 2005]|American Pain Society (APS)
[Mitchell, Becich, Berman, Chapman, Gilbertson, Gupta, Harrison, Legowski, Crowley, 2004]
[Mutalik, Deshpande, Nadkarni, 2001]
[National Collaborating Centre for Acute Care, 2005]|National Institute for Clinical Excellence (NICE)
[Otchy, Hyman, Simmang, Anthony, Buie, Cataldo, Church, Cohen, Dentsman, Ellis, 3rd, Ko, Moore, Orsay, Place, Rafferty, Rakinic, Savoca, Tjandra, Whiteford, 2004]
[Patrick, Wang, Budd, 2006]
[Rizzo, Lichtin, Woolf, Seidenfeld, Bennett, Cella, Djulbegovic, Goode, Jakubowski, Lee, Miller, Rarick, Regan, Browman, Gordon, 2002]
[Scottish Intercollegiate Guidelines Network (SIGN), 2003a]|Scottish Intercollegiate Guidelines Network (SIGN)
[Scottish Intercollegiate Guidelines Network (SIGN), 2003b]|Scottish Intercollegiate Guidelines Network (SIGN)
[Scottish Intercollegiate Guidelines Network (SIGN), 2004]|Scottish Intercollegiate Guidelines Network (SIGN)
[Scottish Intercollegiate Guidelines Network (SIGN), 2005a]|Scottish Intercollegiate Guidelines Network (SIGN)
[Scottish Intercollegiate Guidelines Network (SIGN), 2005b]|Scottish Intercollegiate Guideline Network (SIGN)
[Shekelle, Woolf, Eccles, Grimshaw, 1999]
[Simon, Wagner, 2003]
[Singapore Ministry of Health, 2004a]|Singapore Ministry of Health
[Singapore Ministry of Health, 2004b]|Singapore Ministry of Health
[Singapore Ministry of Health, National Committee on Cancer Care, 2004]|Singapore Ministry of Health
[SNOMED International, 2006]
[Socinsky, Morris, Masters, Lilenbaum, 2003]
[Tolentino, Matters, Walop, Law, Tong, Liu, Fontelo, Kohl, Payne, 2006]
[Winquist, Oliver, Gilbert, 2004]|Cancer Care Ontario (CCO)
[Wolkov, Constine, Yahalom, Chauvenet, Hoppe, Abrams, Deming, Mendenhall, Morris, Ng, Hudson, Winter, Mauch, 2005]|American College of Radiology (ACR)</t>
  </si>
  <si>
    <t>m
m
m
m
m
m
m
m
m
m
j
m
m
m
American Society of Clinical Oncology and the American Society of Hematology|m
m
m
m
j
j
m
American Association for the Study of Liver Diseases|j
j
m
j
j
National Academies Press|m
j
j
University of Chicago Press|m
j
j
Meckler|m
m
AMIA, IOS Press|j
m
j
j
j
j
m
j
APS|m
m
j
m
j
m
j
m
m
m
m
m
j
j
m
j
m
j
j</t>
  </si>
  <si>
    <t>TUW-168222</t>
  </si>
  <si>
    <t xml:space="preserve">
</t>
  </si>
  <si>
    <t/>
  </si>
  <si>
    <t>none extracted value</t>
  </si>
  <si>
    <t>TUW-168482</t>
  </si>
  <si>
    <t>[Avr91]
[BF99]|Springer-Verlag
[CFM04]|Springer|Franz Baader and Andrei Voronkov
[Dum59]
[EG01]
[EGHM03]
[Fer09]|Springer|Ondrej Majer, Ahti-Veikko Pietarinen, and Tero Tulenheimo
[FK06]
[FP03]
[Gen69]
[Gil74]
[Gil82]
[Göd32]
[Gog69]
[Háj02]
[HGE95]|Morgan Kaufmann
[HGE96]
[Há02]|Springer
[KMP00]|Springer
[Lor60]
[Lor61]
[Luk20]
[MOG04]
[MOG05]
[RJM94]|IEEE Press
[Sca62]
[Zad96]</t>
  </si>
  <si>
    <t>j
Springer-Verlag|m
Springer|j
j
m
j
Springer|m
j
m
m
j
j
m
j
m
Morgan Kaufmann|m
j
Springer|j
Springer|j
m
PWN. Proceed. Symp. Foundations of Math|m
j
j
j
IEEE Press|m
j
m
m
m
m
m
m
m
m
m
m
m
m
m</t>
  </si>
  <si>
    <t>TUW-169511</t>
  </si>
  <si>
    <t xml:space="preserve">
Centre de recherche sur les transports, Université de Montréal
</t>
  </si>
  <si>
    <t>j
m
m
j
j
j</t>
  </si>
  <si>
    <t>TUW-172697</t>
  </si>
  <si>
    <t>m
m
j</t>
  </si>
  <si>
    <t>ACM|m
m
m
j</t>
  </si>
  <si>
    <t>TUW-174216</t>
  </si>
  <si>
    <t>[Bearman, 1999]|m
[Becker et al., 2008a]
[Becker et al., 2008b]|ACM|m
[Beckerle and Westhead, 2004]|m
[Brandl and Keller-Marxer, 2007]|m
[Canfield and Xing, 2005]|ACM Press|m
[Consultative Committee for Space Data Systems, 2002]|Consultative Committee for Space Data Systems|m
[Díaz et al., 2002]|ACM Press
[Digital Preservation Testbed Project, 2002]|Digital Preservation Testbed Project|m
[Ferreira et al., 2007]
[Fisher et al., 2006]
[van der Hoeven and van Wijngaarden, 2005]
[ISO, 2002]|ISO|m
[ISO, 2004]|ISO|m
[ISO, 2006]|ISO|m
[ISO19005, 2004]|ISO|m
[ISSN 1082-9873, 2000]|m
[K.Fisher and Gruber, 2005]
[Lawrence et al., 2000]|m
[Mellor et al., 2002]|Springer|Agosti, M. ; Thanos, M.C.|m
[Ramalho et al., 2007]
[Rothenberg, 1999]|m
[Rothenberg and Bikson, 1999]|m
[Strodl et al., 2007]
[Testbed, 2001]
[The 100 Year Archive Task Force, 2007]|The 100 Year Archive Task Force|j
[The Library of Congress, 2007]|The Library of Congress|j
[UNESCO, 2003]|UNESCO|j</t>
  </si>
  <si>
    <t>m
Thaller|m
ACM Press|m
ACM Press|m
m
m
m
m
m
m
Springer|m
m
m
j</t>
  </si>
  <si>
    <t>TUW-175428</t>
  </si>
  <si>
    <t>Princeton University Press|m
j
Dover Publications, Incorporated|m
j
j
j
j
m
j
j
Les Cahiers du GERAD, HEC Montreal and GERAD|j
Kluwer Academic Publisher|F. W. Glover and G. A. Kochenberger|m
j
C. Cotta, A. J. Fernandez, and J. E. Gallardo|m
j
m
j
SIAM|m
m</t>
  </si>
  <si>
    <t>m
m
Princeton University Press|m
j
Dover Publications, Incorporated|m
j
j
j
j
m
j
j
j
m
j
m
j
m
j
m
m</t>
  </si>
  <si>
    <t>TUW-176087</t>
  </si>
  <si>
    <t xml:space="preserve">j
j
j
j
j
j
j
j
j
j
j
j
j
j
</t>
  </si>
  <si>
    <t>j
j
j
j
j
j
j
j
j
j
j
j
j
j</t>
  </si>
  <si>
    <t>TUW-177140</t>
  </si>
  <si>
    <t>IEEE Computer Society Press|m
j
j
m
Springer|m
AAAI Press|m
Springer|m
Springer|m
m
Springer|m
m
Vienna University of Technology|m
m
Springer|m
Springer|m</t>
  </si>
  <si>
    <t>IEEE Computer Society Press|m
j
j
m
Springer|m
AAAI Press|m
Springer|m
Springer|m
m
Springer|m
m
m
m
Springer|m
Springer|m</t>
  </si>
  <si>
    <t>TUW-179146</t>
  </si>
  <si>
    <t>IEEE Computer Society
Politecnico Di Milano
Queens' College University of Cambridge
University of Zaragoza
Technischen Universitt Darmstadt</t>
  </si>
  <si>
    <t>IEEE Computer Society|m
m
m
j
m
j
j
j
m
j
m
m
m
m
m
m
m
m</t>
  </si>
  <si>
    <t>TUW-180162</t>
  </si>
  <si>
    <t xml:space="preserve">
Google
Morgan Kaufmann
Morgan Kaufmann
</t>
  </si>
  <si>
    <t>m
WWW|m
m
m
j
m
m
m
m
m
m
WWW|m
m
m
Morgan Kaufmann|m
m
m
m
m
Morgan Kaufmann|m
m
WWW|m</t>
  </si>
  <si>
    <t>TUW-181199</t>
  </si>
  <si>
    <t xml:space="preserve">Cambridge University Press
Springer
Springer
Plenum Press
Free Software Foundation Inc
</t>
  </si>
  <si>
    <t>Cambridge University Press|m
m
m
Springer|m
Springer|m
m
j
j
Plenum Press|m
Free Software Foundation Inc|m
j
j
m
m
m
m</t>
  </si>
  <si>
    <t>TUW-182414</t>
  </si>
  <si>
    <t>[ASC05]|Turia + Kant
[BRO06]
[HBL08]
[KAH97]
[MAN00]
[MAS06]|Springer
[NEU08]|SUB Göttingen
[RAU08]
[SAN07]|Univ. of Brighton
[STA00]
[WEI08]</t>
  </si>
  <si>
    <t>m
m
m
m
Juni|m
Facet Publisching|m</t>
  </si>
  <si>
    <t>TUW-182899</t>
  </si>
  <si>
    <t>(Boud, Keogh, 1985)|Kogan Page|D. Boud, R. Keogh and D. Walker
(Cannings, Talley, 2003)|Australian Computer Society, Inc
(Cherry, 2005)
(Chuang, Rosenbusch, 2005)
(Clark, Brennan, 1991)|American Psychological Association|L. Resnick, J. Levine and S. Teasley
(Collier, 1999)
(Conati, Carenini, 2001)
(Crabtree, Rodden, al., 2004)|ACM Press
(Davis, 2006)
(Dillenbourg, 1999)|Elsevier|P. Dillenbourg
(Fleck, 2008)|University of Sussex
(Fleck, Fitzpatrick, 2006)
(Frohlich, 2004)|Kluwer academic publishers
(Harper, Randall, al., 2008)|ACM
(Harper, Randell, al., 2007)|British Computer Society
(Hatton, Smith, 1995)
(Hutchinson, Bryson, 1997)
(Jones, McNamara, 2004)
(Kindberg, Spasojevic, al., 2005)
(Lee, 2005)
(Lemon, 2007)
(Leung, Kember, 2003)
(Lindley, Harper, al., 2009)
(Manouchehri, 2002)
(Mcdonnell, Lloyd, al., 2002)|University College London
(Moon, 1999)|Kogan Page Limited
(Parry, null)
(Parsons, Stephenson, 2005)
(Reinman, 1999)
(Schön, 1983)
(Sellen, Fogg, al., 2007)|ACM Press
(Sharpe, Hu, al., 2003)
(Sherin, van Es, 2002)|AACE
(Thomson, MacDougall, al., 2005)
(Thomson, Macdougall, al., 2005)|University of Glamorgan
(Ward, McCotter, 2004)
(Williams, Wood, 2004)
(Zuber-Skerritt, 1984)|Billing &amp; Sons Limited</t>
  </si>
  <si>
    <t>m
j
American Psychological Association|m
j
m
ACM Press|m
j
Elsevier|j
m
m
Kluwer academic publishers|m
ACM|m
British Computer Society|m
j
j
j
j
j
j
j
m
j
m
Kogan Page Limited|m
m
j
m
m
ACM Press|m
j
AACE|m
m
m
j
m
Worcester, Billing &amp; Sons Limited|m</t>
  </si>
  <si>
    <t>TUW-185321</t>
  </si>
  <si>
    <t>m</t>
  </si>
  <si>
    <t>TUW-185441</t>
  </si>
  <si>
    <t xml:space="preserve">
Springer
Department of Computer Science, Christian-Albrechts-Universitt zu Kiel
CRC Press
TU Wien, Department of Computer Science</t>
  </si>
  <si>
    <t>j
Springer|m
m
CRC Press|m
m</t>
  </si>
  <si>
    <t>TUW-186227</t>
  </si>
  <si>
    <t>National Academies Press, Institute of Medicine
Vienna University of Technology</t>
  </si>
  <si>
    <t>National Academies Press|m
j
MD Computing|m
j
j
j
m</t>
  </si>
  <si>
    <t>TUW-189842</t>
  </si>
  <si>
    <t xml:space="preserve">
ACM Press
</t>
  </si>
  <si>
    <t>j
ACM Press|m
m
m
j</t>
  </si>
  <si>
    <t>TUW-191715</t>
  </si>
  <si>
    <t xml:space="preserve">
Academic Press
Academic Press|C. Hansen
ACM Press
Vienna University of Technology
IEEE Computer Society
Microsoft Inc
Academic Press
Springer
</t>
  </si>
  <si>
    <t>j
m
j
m
m
Academic Press
m
j
Academic Press|m
ACM Press|m
m
j
m
m
m
m
m
m
IEEE Computer Society|m
m
m
m
m
m
m
m
m
j
Academic Press|m
Springer|j
m
m</t>
  </si>
  <si>
    <t>TUW-191977</t>
  </si>
  <si>
    <t xml:space="preserve">
</t>
  </si>
  <si>
    <t>m
m
m
m
j
j</t>
  </si>
  <si>
    <t>TUW-192724</t>
  </si>
  <si>
    <t>[Dudycz, 2005]
[Edvinsson, Malone, 1997]|HarperBusiness
[Farlow, 1984]|Marcel Dekker Inc
[Fitz-Enz, 2001]
[Hill, Jones, 2000]|Houghton-Mifflin
[Iwachnienko, 1982]|Naukowa Dumka
[Johnson, Scholes, 2002]|Pearson Higher Education
[Kasiewicz, Rogowski, Kicińska, 2006]
[Kasprzak, in. polish]
[Klaus, Rosemann, Gable, Manufactured in The Netherlands]|Kluwer Academic Publishers
[Krebs, Patalas-Maliszewska, 2009]|VGTU Press "Technika"|Grasserbauer, M.; Sakalauskas, L.; Zavadskas, E. K.
[Mintzberg, Lampel, Quinn, Ghoshal, 2003]|Prentice-Hall
[Nonaka, Takeuchi, 1995]|Oxford University Press
[Patalas-Maliszewska, 2010]|Applied Computer Science
[Quinn, Anderson, Finkelstein, 1996]
[Sokołowska, 2005]|PTE</t>
  </si>
  <si>
    <t>m
HarperBusiness|m
Marcel Dekker Inc|m
m
m
m
Pearson Higher Education|m
m
Kluwer Academic Publishers|m
Publisher: VGTU Press|m
Prentice-Hall|m
Oxford University Press|m
j
j
m</t>
  </si>
  <si>
    <t>TUW-194085</t>
  </si>
  <si>
    <t>Alpern, Schneider [1985]|Cornell University
Attiya, Welch [2004]|John Wiley &amp; Sons
Bourbaki [1989]|Springer
Charron-Bost, Toueg, Basu [2000]|Springer
Dolev, Dwork, Stockmeyer [1987]
Fich, Ruppert [2003]
Fischer, Lynch, Paterson [1985]
Hatcher [2002]|Cambridge University Press
Herlihy, Rajsbaum [2000]
Herlihy, Shavit [1993]
Herrlich, Strecker [1973]|Allyn and Bacon
Lamport [1977]
Lubitch, Moran [1995]
Lynch [1996]|Morgan Kaufmann
Moses, Rajsbaum [2002]
Saks, Zaharoglou [2000]
Santoro, Widmayer [1989]|Springer
Spanier [1966]|McGraw-Hill</t>
  </si>
  <si>
    <t>m
John Wiley &amp; Sons|m
Springer|m
Springer|m
j
j
j
Cambridge University Press
j
m
Allyn and Bacon|m
j
Lynch, Nancy A. Distributed Algorithms. Morgan Kaufmann|j
j
j
Springer|m
McGraw-Hill</t>
  </si>
  <si>
    <t>TUW-194561</t>
  </si>
  <si>
    <t>Springer|I. Cervesato, H. Veith and A. Voronkov
Cambridge University Press
Cambridge University Press
Kirchner and H. Kirchner
Springer|R. Treinen
ACM Press
Springer|U. Furbach and N. Shankar
Springer|F. Pfenning
ACM
Springer
Springer|R. Treinen
A. Geser and J. Waldmann</t>
  </si>
  <si>
    <t>Springer|m
j
j
Cambridge University Press|m
Cambridge University Press|m
m
m
Springer|m
j
ACM Press|m
j
Springer|m
Springer|m
j
ACM|m
m
m
Springer|j
m
j
Springer|m
m</t>
  </si>
  <si>
    <t>TUW-194660</t>
  </si>
  <si>
    <t xml:space="preserve">
</t>
  </si>
  <si>
    <t>m
m
m
m
m
m
j
m
m</t>
  </si>
  <si>
    <t>TUW-197422</t>
  </si>
  <si>
    <t>[Byr03]|Lawrence Erlbaum Associates
[CNM83]|Lawrence Erlbaum Associates
[Dou01]|The MIT Press
[DRC10]
[GRF08]
[HHN85]
[Hut96]|The MIT Press
[Kee10]
[KN06]|The MIT Press
[Lam08]
[LNS08]
[LS10]
[Nor88]|Basic Books
[Nor93]
[PSCO09]
[Ric06]
[SC06]
[SNLD06]
[Spe07]|Prentice Hall
[Ste92]
[Str04]
[Suc87]|Cambridge University Press
[TC05]|IEEE Press
[Tha96]|The MIT Press
[War04]|Morgan Kaufmann
[YKSJ07]</t>
  </si>
  <si>
    <t>The MIT Press|m
j
j
j
m
m
j
m
j
j
Prentice Hall|m
j
Cambridge University Press|m
Lawrence Erlbaum Associates|m
IEEE Press|m
Lawrence Erlbaum Associates|m
The MIT Press|m
The MIT Press|m
Morgan Kaufmann|m
m
j</t>
  </si>
  <si>
    <t>TUW-197852</t>
  </si>
  <si>
    <t>[Abb83]
[APL08]|IEEE Computer Society
[BM06]|Springer
[BSW+08]|Warsaw University of Technology
[FKM05]
[SM04]
[WKH08]</t>
  </si>
  <si>
    <t>j
IEEE Computer Society|m
Springer|m
m
j
j
m</t>
  </si>
  <si>
    <t>TUW-198400</t>
  </si>
  <si>
    <t>ACM
The Economist
Springer
Iowa State University, Tech. Rep.
ACM
Prentice-Hall
Educational Researcher
IEEE Computer Society
IEEE Computer Society
Web Application Security Consortium, Tech. Rep.
Springer Verlag
Cambridge University Press The MIT Press
The MIT Press</t>
  </si>
  <si>
    <t>ACM|m
j
Springer|m
m
j
m
m
m
ACM|m
j
j
Prentice-Hall|m
j
j
IEEE Computer Society|m
m
m
m
IEEE Computer Society|m
j
m
j
j
j
Springer Verlag|m
Cambridge University Press|m
The MIT Press|m</t>
  </si>
  <si>
    <t>TUW-198401</t>
  </si>
  <si>
    <t>ACM Press
CERT
InsightConsulting
McGraw-Hill</t>
  </si>
  <si>
    <t>ACM Press|m
j
m
McGraw-Hill|m</t>
  </si>
  <si>
    <t>TUW-198405</t>
  </si>
  <si>
    <t xml:space="preserve">IEEE Computer Society Press
</t>
  </si>
  <si>
    <t>IEEE Computer Society Press|m
j
m
m
TOOLS-Pacific|m
j</t>
  </si>
  <si>
    <t>TUW-198408</t>
  </si>
  <si>
    <t>[Alves2001]
[Alves2003]
[Andrews2005]|IEEE
[Basili1987]|IEEE
[Basili1996]
[Doerner2006]|Omega
[Ehrgott2000]
[Ehrgott2004]
[Kontio1995]|Institute for Advanced Computer Studies and Department of Computer Science, University of Maryland
[Kunda2003]|Springer
[Lozanotello2002]
[Maiden1998]
[Maiden2002]|Springer
[Martinsons1998]
[Medaglia2006]
[Morisio2002]|Springer
[Navarrete2005]|IEEE
[Ncube2002]|Springer
[Neubauer2006]|IEEE
[Ruhe2002]|Springer
[Ruhe2003]|Springer
[Ryan2004]
[Torchiano2004]
[Tran1997]|IEEE
[Stummer2003]
[Stummer2005]
[Wanyama2005]|IEEE</t>
  </si>
  <si>
    <t>j
IEEE|m
IEEE|m
j
m
j
m
Arbeitspapier|m
m
m
m
m
j
j
m
IEEE|m
m
IEEE|m
m
Springer|m
m
j
j
j
j
IEEE|m</t>
  </si>
  <si>
    <t>TUW-200745</t>
  </si>
  <si>
    <t>Universite Libre de Bruxelles
Indian Institute of Management, Research and Publication Department
HANSEN, P. (Hrsg.) ; MLADENOVIĆ, N. (Hrsg.) ; PÉREZ, J. A. M. (Hrsg.) ; BATISTA, B. M. (Hrsg.) ; MORENOVEGA, J. M. (Hrsg.)
QUESADA-ARENCIBIA, A. (Hrsg.)
ACM
Technische Universität Wien
Vieweg
ACM|KRASNOGOR, Natalio (Hrsg.) ; LANZI, Pier L. (Hrsg.)
University of Twente
Springer
Technische Universität Wien
Technische Universität Wien
Technische Universität Wien</t>
  </si>
  <si>
    <t>m
m
m
m
j
m
ACM|m
m
j
Vieweg|m
KRASNOGOR|m
m
m
Springer|j
m
m
m
m</t>
  </si>
  <si>
    <t>TUW-200748</t>
  </si>
  <si>
    <t xml:space="preserve">
Plenum Press|R. Miller and J. Thatcher
IEEE
Springer|R. Schaefer et al.
IEEE
IEEE
Springer
IEEE
Università del Salento
Universita del Salento
Springer|O. Günlük and G. Woeginger
Springer|J. Pahl, T. Reiners, and S. Voß
Citeseer
Vienna University of Technology, Institute of Computer Graphics and Algorithms
A. Quesada-Arencibia et al.
Springer|R. Moreno-Díaz, F. Pichler, and A. Quesada-Arencibia
Vienna University of Technology, Institute of Computer Graphics and Algorithms
Prentice Hall
</t>
  </si>
  <si>
    <t>j
j
Plenum Press|m
m
j
m
j
Springer|m
j
j
IEEE|m
j
m
j
IEEE|m
j
m
Springer|m
j
IEEE|m
m
m
j
Springer|m
Springer|m
m
Dekker|m
j
m
Citeseer|m
m
m
Springer|m
j
m
j
j
Prentice Hall|m
m
m
j</t>
  </si>
  <si>
    <t>TUW-200948</t>
  </si>
  <si>
    <t xml:space="preserve">
Springer-Verlag
Springer
Ecole Polytech.
Springer
Springer Verlag
ACM
ACM
Oxford University Press
</t>
  </si>
  <si>
    <t xml:space="preserve">j
j
Springer-Verlag|m
Springer|m
French|m
j
Springer|j
Springer Verlag|j
m
j
j
m
ACM|m
j
j
Oxford University Press|m
</t>
  </si>
  <si>
    <t>TUW-200950</t>
  </si>
  <si>
    <t>[Al00]|Cambridge Univ. Press|K. Walker
[ALS91]
[BF05]
[BFLRRW06]|Springer-Verlag
[BPT92]
[CFRRRS07]|Springer-Verlag
[Cou90]
[DF99]|Springer-Verlag
[ERT80]
[FG06]|Springer-Verlag
[FGKPRWY07]
[FHR07]
[JS97]
[JT95]|Wiley Interscience
[KPW03]
[KTV98]|AMS, Providence|R. Graham, et al.
[Ma04]|Department of Computer Science and Information Theory, Budapest University of Technology and Economics
[Mey73]
[Nie06]|Oxford University Press
[Th94]
[Tu97]
[Viz76]
[Wo01]|Cambridge Univ. Press|J. W. P. Hirschfeld</t>
  </si>
  <si>
    <t>Cambridge Univ. Press|m
j
j
Springer-Verlag|m
j
Springer-Verlag|m
m
Springer-Verlag|m
j
Springer-Verlag|m
m
m
j
Wiley Interscience|m
j
AMS|m
m
j
Oxford University Press|m
j
j
j
Cambridge Univ. Press|j</t>
  </si>
  <si>
    <t>TUW-200959</t>
  </si>
  <si>
    <t xml:space="preserve">
Springer
Springer
Springer-Verlag
Simon Fraser University
W. H. Freeman and Company
Plenum Press
Elsevier
Springer
Pennsylvania State University
</t>
  </si>
  <si>
    <t>j
m
Springer|m
j
Springer|m
m
j
m
j
j
Springer-Verlag|j
j
m
j
W. H. Freeman and Company|m
m
j
j
Plenum Press|m
j
m
j
m
Elsevier|m
Springer|m
m
m</t>
  </si>
  <si>
    <t>TUW-201066</t>
  </si>
  <si>
    <t xml:space="preserve">
Springer|Moreno-Díaz, R., Pichler, F., Quesada-Arencibia, A.
Blum, C., Roli, A., Sampels, M.
</t>
  </si>
  <si>
    <t>j
Springer|m
m
j</t>
  </si>
  <si>
    <t>TUW-201160</t>
  </si>
  <si>
    <t xml:space="preserve">
Vienna University of Technology
</t>
  </si>
  <si>
    <t>m
m
j
j
j
j
j</t>
  </si>
  <si>
    <t>TUW-201167</t>
  </si>
  <si>
    <t xml:space="preserve">
Springer|Cowling, P., Merz, P.
Springer|Moreno-Díaz, R., Pichler, F., Quesada-Arencibia, A.
Springer|et al., R.S.
Blum, C., Roli, A., Sampels, M.</t>
  </si>
  <si>
    <t>j
j
Springer|m
Springer|m
Springer|m
m</t>
  </si>
  <si>
    <t>TUW-201821</t>
  </si>
  <si>
    <t>j
m
m
m
m
j
m
j
m
j
j
KR|m
j
m
j
m
j
m
j
j
j
m
m
m</t>
  </si>
  <si>
    <t>TUW-202034</t>
  </si>
  <si>
    <t xml:space="preserve">Massachusetts Institute of Technology (MIT), Sloan School of Management
Cambridge University Press
Universite libre de Bruxelles
Wiley
Technical University of Denmark
ACM
</t>
  </si>
  <si>
    <t>m
j
m
j
j
Cambridge University Press|m
j
m
j
j
m
j
j
Wiley|m
j
j
CoRR|m
m
ACM|m
j
CoRR|m</t>
  </si>
  <si>
    <t>TUW-202824</t>
  </si>
  <si>
    <t xml:space="preserve">
Washington, D.C.: CIO Council</t>
  </si>
  <si>
    <t>j
m
m
CIO Council|m</t>
  </si>
  <si>
    <t>TUW-203409</t>
  </si>
  <si>
    <t>none expected</t>
  </si>
  <si>
    <t>NA</t>
  </si>
  <si>
    <t>TUW-203924</t>
  </si>
  <si>
    <t xml:space="preserve">
</t>
  </si>
  <si>
    <t>j
j
m
m
m
m
j
m
j
j
m
m
m
j
j
m
j
j
m
j</t>
  </si>
  <si>
    <t>TUW-204724</t>
  </si>
  <si>
    <t>(Król, Ludwiczyński, 2007)|PWN
(Barthelme, Ermine, Rosenthal-Sabroux, 1998)
(Basu, 1998)
(Carayannis, 1998)|Elsevier
(Drew, 1999)
(Chen, Liang, 1999)
(Senn, 1990)
(Chrisman, Chua, Zahra, 2003)
(McGrath, MacMillan, 2000)|Harvard Business School Press
(Sirmon, Hitt, 2003)
(Berio, Harzallah, 2005)
(Patalas-Maliszewska, Republic, 2009)</t>
  </si>
  <si>
    <t>TUW-205557</t>
  </si>
  <si>
    <t>m
m</t>
  </si>
  <si>
    <t>m
m
m
m</t>
  </si>
  <si>
    <t>TUW-205933</t>
  </si>
  <si>
    <t>[Bateson, 1973]|Ballantine|m
[Bishop, 2008]
[Fenzl and Hofkirchner, 1997]|Gordon &amp; Breach|F. Schweitzer
[Haken, 1988]|Springer
[Halley and Winkler, 2008]
[Hofkirchner, 2011]
[Lenin, 1977]
[Mayr, 1974]
[Morin, 1992]
[Peirce, 1983]
[Peirce, 2000]
[Ursul, 1970]</t>
  </si>
  <si>
    <t>Ballantine|m
m
Springer|j
m
m</t>
  </si>
  <si>
    <t>TUW-213513</t>
  </si>
  <si>
    <t>University of Wisconsin|m
m</t>
  </si>
  <si>
    <t>TUW-216744</t>
  </si>
  <si>
    <t>j
j
j
j
j
j
j
j
j
j
j
j
Hall and Partners|m
m
j
m
j
m</t>
  </si>
  <si>
    <t>j
j
j
j
j
j
j
j
j
j
j
j
m
m
j
j
j
m</t>
  </si>
  <si>
    <t>TUW-217690</t>
  </si>
  <si>
    <t>TUW-217971</t>
  </si>
  <si>
    <t>Vienna University of Technology|m
Springer-Verlag New York|m
Morgan Kaufmann Publishers|m
Hobart Press|m
Springer|m
m
j
IEEE|m
Prentice-Hall, Inc|m
m</t>
  </si>
  <si>
    <t>m
SpringerVerlag|m
Morgan Kaufmann Publishers|m
Hobart Press|m
Springer|m
m
j
IEEE|m
Prentice-Hall, Inc. Upper Saddle River|m
m</t>
  </si>
  <si>
    <t>TUW-221215</t>
  </si>
  <si>
    <t>j
j
m
j
j
j
j
m
m
j
Santa Fe Institute|m
m
j
j
j
j
George Washington University|m
Morgan-Kaufmann
j
j
j
m
m
m
m
j
j
m
m
j
j
University of Bologna|m
j
j
m
j
j
Lulu|m
m
m
j
m
m
j
Springer|m</t>
  </si>
  <si>
    <t>j
j
m
j
j
j
j
m
m
j
m
m
j
j
j
j
m
Morgan-Kaufmann
j
j
j
m
m
m
m
j
j
m
m
j
j
m
j
j
m
j
j
m
m
m
j
m
m
j
Springer|m
m
m
m
m
m
m</t>
  </si>
  <si>
    <t>TUW-223906</t>
  </si>
  <si>
    <t>m
m
m
m
m</t>
  </si>
  <si>
    <t>m
m
m
m
m
m</t>
  </si>
  <si>
    <t>TUW-223973</t>
  </si>
  <si>
    <t>j
j
m
University of Sheffield Department of Computer Science|j
j
National Academies Press, Institute of Medicine|m
j
j
j
Springer Berlin Heidelberg|Riao, D., Teije, A., Miksch, S., Peleg, M.|j
j
MIT Press|m
m
Springer Berlin Heidelberg|Miksch, S., Hunter, J., Keravnou, E.|j
j
m
Scottish Intercollegiate Guidelines Network (SIGN)|m
j
Springer Verlag|m
IOS Press|Brewka, G., Coradeschi, S., Perini, A., Traverso, P.|m
j
Springer-Verlag|m</t>
  </si>
  <si>
    <t>j
j
m
m
j
National Academies Press|m
j
j
j
Springer|j
j
MIT Press|m
m
Springer|j
j
m
m
j
MHB-F Specification
Springer Verlag|m
IOS Press|m
j
SpringerVerlag|m</t>
  </si>
  <si>
    <t>TUW-225252</t>
  </si>
  <si>
    <t>ACM Press|m
m
ACM Press|m
Springer Berlin Heidelberg|Cowling, P., Merz, P.|m
Springer-Verlag|m
j</t>
  </si>
  <si>
    <t>ACM Press|m
m
ACM Press|m
Springer|m
Springer-Verlag|m
j</t>
  </si>
  <si>
    <t>TUW-226000</t>
  </si>
  <si>
    <t>m
Springer-Verlag|m
m
RedWhale Software|m
W3C|m
W3C|m
W3C|m
Springer Verlag|m
Organization for the Advancement of Structured Information Standards (OASIS)|m
Springer Verlag|m
j
W3C
W3C|m
W3C|m</t>
  </si>
  <si>
    <t>m
m
m
m
m
m
Springer Verlag|m
m
Springer Verlag|m
j
m
m</t>
  </si>
  <si>
    <t>TUW-226016</t>
  </si>
  <si>
    <t>[AAR09]|j
[And02]|m
[BCC+03]|m
[BCD+05]|m
[BMSW10]|m
[CC77]|m
[Coo71]|m
[DdM06]|m
[Dij75]|m
[DL62]|m
[dMB11]|m
[DP60]|m
[DW50]|Chelsea Publishing Company|m
[ES04]|m
[FM10]|m
[G.S83]|m
[HHKR10]|m
[HKV11]|m
[KV09]|m
[KVar]|m
[LRCR13]|m
[MMZ+11]|m
[MP92]|Springer|m
[MSS99]|m
[SS09]|m
[TH06]|m
[Wan95]|m</t>
  </si>
  <si>
    <t>m
m
m
m
m
m
m
m
m
m
m
m
m
m
m
m
m
m
m
m
m
m
m
m
m
m
m
m
m
m
m
m
m
m
m
m
m
m
m
m
m
m
m
m
m
m
m
m
m
m
m
m
m
m
m
m
m
m
m
m
m
m
m
m
m
m
m
m
m
m
m
m
m
m
m
m
m
m
m
m
m
m
m
m
m
m
m
m
m
m
m
m
m
m
m
m
m
m
m
m
m
m
m
m
m
m
j
m
j
j
m
m
m
m
m
m
m
m
Chelsea Publishing Company|m
m
m
m
m
m
m
m
VMCAI|m
m
Springer|m
m
m
m
m</t>
  </si>
  <si>
    <t>TUW-228620</t>
  </si>
  <si>
    <t>(acatech 2011)|acatech|m
(Accorsi 2011)|m
(Asokan et al. 2013)|Morgan &amp; Claypool Publishers|m
(Avizienis et al. 2004)|IEEE|j
(Biggio et al. 2012)|m
(Bons et al. 2012)|Springer|j
(BSI 2011)|BSI|Bundesamt für Sicherheit in der Informationstechnik (BSI)-Federal Office for Information Security|m
(Buneman et al. 2001)|Springer|m
(Camenisch and Lysanskaya 2001)|Springer|m
(Chaum 1985)|ACM|j
(Dekker et al. 2013)|j
(DIVSI 2012)|Deutsches Institut für Vertrauen und Sicherheit im Internet (DIVSI)|m
(Dolev and Yao 1983)|IEEE Computer Society|j
(Domingos 2012)|ACM|j
(European Commission 2009)|European Commission|j
(European Commission 2010)|European Commission|j
(Fischer et al. 1985)|ACM|j
(Freire et al. 2013)|Springer|m
(Furubotn and Richter 2005)|University of Michigan Press
(Gärtner 1999)|ACM|j
(Gilliot et al. 2009)|Springer|m
(Haimes 2009)|Society for Risk Analysis|j
(Hilty et al. 2005)|Springer|m
(Holling 2001)|Springer|j
(Huang et al. 2011)|ACM
(IBM Corporation 2008)|IBM Corporation|j
(Karjoth et al. 2002)|Springer|m
(Naehrig et al. 2011)|ACM|m
(Pfitzmann and Hansen 2010)|TU Dresden and ULD Schleswig-Holstein|m
(Pfitzmann and Waidner 1992)|Springer|m
(Pretschner et al. 2006)|ACM|j
(Prime Minister of Japan and His Cabinet 2013)|Prime Minister of Japan and His Cabinet|m
(Rannenberg et al. 1999)|Addison-Wesley-Longman|m
(Riemer et al. 2009)|Springer|j
(Ristenpart et al. 2009)|ACM|m
(Sackmann et al. 2006)|ACM|j
(Samarati and de Capitani di Vimercati 2001)|Springer|m
(Sonehara et al. 2011)|Gabler|m
(Van der Aalst 2012)|ACM
(Wahlster and Müller 2013)|Springer|j
(Wang and Ju 2006)|Springer|m
(Weitzner et al. 2008)|ACM|j
(Whitten and Tygar 1999)|m
(Wohlgemuth and Müller 2006)|Springer|m
(Wohlgemuth et al. 2010)|j</t>
  </si>
  <si>
    <t>m
m
Morgan &amp; Claypool Publishers|m
IEEE|j
m
Springer|j
m
Springer|m
Springer|m
ACM|j
j
m
IEEE Computer Society|j
ACM|j
j
j
ACM|j
Springer|m
University of Michigan Press|m
ACM|j
Springer|m
j
Springer|m
Springer|j
ACM|j
j
Springer|m
ACM|m
m
Springer|m
ACM|j
m
Addison-Wesley-Longman|m
Springer|j
m
ACM|j
Springer|m
ACM|m
Springer|j
Springer|m
ACM|j
m
Springer|m
j</t>
  </si>
  <si>
    <t>TUW-231707</t>
  </si>
  <si>
    <t>TUW-233317</t>
  </si>
  <si>
    <t>Eurographics Association|J. Kohlhammer and D. Keim|m
Springer Verlag New York, Inc.|m
Springer|J. V. d. Bussche and V. Vianu|m
j
J. Freire, P. Missier, and S. S. Sahoo|m
ACM|m
j
ACM|m
Springer Berlin Heidelberg|J. Freire, D. Koop, and L. Moreau|m
m
j
Springer Verlag|S. Sadiq|m
ACM|m
j</t>
  </si>
  <si>
    <t>Eurographics Association|m
m
Springer|m
j
m
ACM|m
j
ACM|m
Springer|m
m
j
Springer Verlag|m
ACM|m
j</t>
  </si>
  <si>
    <t>TUW-233657</t>
  </si>
  <si>
    <t>Danube University Krems|m
ACM|m
ACM|m
|m
m
Springer|m
j
j
j
j
j
Graphics Press|m
Graphics Press Cheshire|m</t>
  </si>
  <si>
    <t>m
ACM|m
ACM|m
Ubiquity|m
m
Springer|m
j
j
j
j
j
Graphics Press|m
Graphics Press Cheshire|m</t>
  </si>
  <si>
    <t>TUW-236063</t>
  </si>
  <si>
    <t>PublicAffairs, a Member of the Perseus Book Group|m
m
Novinka/Nova Science|m</t>
  </si>
  <si>
    <t>m
PublicAffairs, a Member of the Perseus Book Group|m
m
m</t>
  </si>
  <si>
    <t>TUW-236120</t>
  </si>
  <si>
    <t xml:space="preserve">
Manchester Metropolitan University|m
m
Hofgrefe &amp; Huber|Rychen, D., Sal-ganik, L.|m
Library and Publishing Centre Comenius University|Bezakova, D., Kalas, I.|m
Reich, K.|j
j
bm:ukk|m
Allyn &amp; Bacon|Anderson, L. W., David R., Krathwohl, D. R., et al|m
j
m
m
UNESCO|j
m
Vienna University of Technology|m</t>
  </si>
  <si>
    <t>m
m
m
m
m
m
j
m
m
m
j
m
m
j
m
m</t>
  </si>
  <si>
    <t>TUW-237297</t>
  </si>
  <si>
    <t>National Academic Press|m
Vienna University of Technology|m
Free Press|m
Duffy, T. M. and Jonassen, D. H.|m
m
j
Stabstelle Studienbezogene Daten, Vizerektorat für Lehre, Technische Universität Wien|m
ACM|m</t>
  </si>
  <si>
    <t>National Academic Press|m
m
Free Press|m
m
m
j
m
m
m</t>
  </si>
  <si>
    <t>TUW-240858</t>
  </si>
  <si>
    <t>m
j
j
m
j
m
m
m
Morgan &amp; Claypool Publishers|m
j
m
m
j</t>
  </si>
  <si>
    <t>m
j
j
m
j
j
m
KR|m
Morgan &amp; Claypool Publishers|m
j
m
m
j</t>
  </si>
  <si>
    <t>TUW-245336</t>
  </si>
  <si>
    <t>j
m
m
j
j
j
j
m
m
Vienna University of Technology|m
j
m
m
United Nations Food and Agriculture Organisation|m
j
m
m
m
m
j
j
j
m</t>
  </si>
  <si>
    <t>j
m
m
j
j
j
j
m
m
m
j
m
m
m
j
m
m
CSCW|m
j
j
j
m</t>
  </si>
  <si>
    <t>TUW-245799</t>
  </si>
  <si>
    <t>m
Elsevier BV|j
m
m
Sajja &amp; Akerkar|m
Publishing house Polytechnica|m
m</t>
  </si>
  <si>
    <t>m
j
m
Power System Conference|m
m
m
m
j
m</t>
  </si>
  <si>
    <t>TUW-247301</t>
  </si>
  <si>
    <t>j
j
m
j
KR|m
j
j</t>
  </si>
  <si>
    <t>j
j
KR|m
j
KR|m
j
j</t>
  </si>
  <si>
    <t>TUW-247741</t>
  </si>
  <si>
    <t>Springer|m
m
m
m
ACM|j
j
ACM|m
m
m
Yahoo! Research|m
ACM|m
j
j
j
m
j
m
ACM|m
ACM|m
Vienna University of Technology|j</t>
  </si>
  <si>
    <t>Springer|m
j
ACM|m
m
j
m
j
m
j
ACM|m
m
m
j
ACM|m
m
j
m
j
m
m</t>
  </si>
  <si>
    <t>TUW-247743</t>
  </si>
  <si>
    <t>[AJ99]
[AS92]|ACM Press
[Aup03]|Dside publications
[Dev98]
[For86]|ACM Press
[For97]
[Kas97]
[Koh97]|IEEE Service Center
[LR06]
[PDR]
[PRM02]
[RPM03]
[Sam69]
[SC02]
[Sof]|Softsurfer.com
[Ult03a]
[Ult03b]
[Ult05]
[VA00]
[Ves99]
[Yin03]</t>
  </si>
  <si>
    <t xml:space="preserve">j
ACM Press|m
m
m
ACM Press|m
m
j
m
m
m
Springer|m
j
j
m
m
m
j
j
m
</t>
  </si>
  <si>
    <t>TUW-251544</t>
  </si>
  <si>
    <t>[BLS11]|ZfL-Verlag|m
[CSU15]|j
[CTO16]
[DF08]|Springer Berlin Heidelberg|m
[Eu16]|Europäische Kommission
[FM10]|m
[Ga16a]|m
[Ga16b]|m
[IV15]
[OCG13]
[SPR14]|m</t>
  </si>
  <si>
    <t>Berlin, ZfL-Verlag|m
j
Springer|m
m
m
m
m</t>
  </si>
  <si>
    <t>TUW-252847</t>
  </si>
  <si>
    <t>j
j
m
m
m
j
j
m
m
m
m
j
j
j
m
ACM|m
j
m</t>
  </si>
  <si>
    <t>j
j
j
j
m
j
j
m
m
m
m
j
j
j
m
ACM|m
j
m</t>
  </si>
  <si>
    <t>TUW-255712</t>
  </si>
  <si>
    <t>(Amgoud and Vesic 2011)|j
(Atkinson, Bench-Capon, and McBurney 2006)|j
(Baroni et al. 2011)|j
(Bench-Capon, Prakken, and Sartor 2009)|Springer|Simari, G., and Rahwan, I.|j
(Bench-Capon 2003)|j
(Brewka and Woltran 2010)|AAAI Press|Lin, F.; Sattler, U.; and Truszczynski, M.|m
(Brewka et al. 2013)|AAAI Press / IJCAI|Rossi, F.|m
(Brewka, Polberg, and Woltran 2014)|m
(Cayrol and Lagasquie-Schiex 2009)|Springer|Simari, G., and Rahwan, I.|m
(Cayrol and Lagasquie-Schiex 2013)|j
(Dung 1995)|j
(Dunne et al. 2015)|j
(Dyrkolbotn 2014)|m
(Egly, Gaggl, and Woltran 2010)|m
(Ellmauthaler and Strass 2014)|IOS Press|Parsons, S.; Oren, N.; Reed, C.; and Cerutti, F.|m
(Fox et al. 2010)|j
(Hunter and Williams 2012)|j
(McBurney and Parsons 2009)|Springer|Simari, G., and Rahwan, I.|m
(Modgil and Bench-Capon 2011)|j
(Modgil 2009)|j
(Nielsen and Parsons 2007)|Springer Berlin Heidelberg|m
(Nouioua 2013)|Springer Berlin Heidelberg|m
(Oren, Reed, and Luck 2010)|IOS Press|m
(Polberg and Oren 2014)|IOS Press|Parsons, S.; Oren, N.; Reed, C.; and Cerutti, F.|m
(Prakken 2009)|Springer|Simari, G., and Rahwan, I.|m</t>
  </si>
  <si>
    <t>j
j
Springer|j
j
AAAI Press|m
AAAI Press / IJCAI|m
Springer|m
j
j
j
m
IOS Press|m
j
j
Springer|m
j
j
Springer|j
m
Springer|m
IOS Press|m
IOS Press|m
Springer|m</t>
  </si>
  <si>
    <t>TUW-256654</t>
  </si>
  <si>
    <t>[Ert16]
[Lev00]|Morgan Kaufmann</t>
  </si>
  <si>
    <t>TUW-257397</t>
  </si>
  <si>
    <t>j
ACM|m
ACM|j
Springer|D. Lightfoot, C. Szyperski|m
ACM|m
Springer|F. Shull, J. Singer, D. Sjøberg|m
j
j
IEEE|m
ACM|m
m
j
ACM|m
ACM|m
m
ACM|m
j
Vienna University of Technology|m
m
Vienna University of Technology, Complang Group|m
ACM|m
IEEE|m
m
j
j
ACM|m
ACM|m
ACM|m
IEEE Press|m</t>
  </si>
  <si>
    <t>j
ACM|m
ACM|j
Springer|m
ACM|m
Springer|m
j
j
IEEE|m
ACM|m
m
j
ACM|m
ACM|m
m
ACM|m
j
m
m
m
ACM|m
IEEE|m
m
j
j
ACM|m
m
ACM|m
IEEE Press|m</t>
  </si>
  <si>
    <t>TUW-257870</t>
  </si>
  <si>
    <t>j
j</t>
  </si>
  <si>
    <t xml:space="preserve">j
j
j
</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</si>
</sst>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37.34765625" customWidth="true" bestFit="true"/>
    <col min="6" max="6" width="74.339843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2</v>
      </c>
      <c r="G1" t="n" s="7">
        <v>0.17</v>
      </c>
      <c r="H1" t="n" s="8">
        <v>0.17</v>
      </c>
      <c r="I1" t="n" s="9">
        <v>0.17</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4</v>
      </c>
      <c r="F2" t="s" s="15">
        <v>5</v>
      </c>
      <c r="G2" t="n" s="16">
        <v>0.1</v>
      </c>
      <c r="H2" t="n" s="17">
        <v>0.1</v>
      </c>
      <c r="I2" t="n" s="18">
        <v>0.1</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7</v>
      </c>
      <c r="F3" t="s" s="24">
        <v>8</v>
      </c>
      <c r="G3" t="n" s="25">
        <v>0.1</v>
      </c>
      <c r="H3" t="n" s="26">
        <v>0.1</v>
      </c>
      <c r="I3" t="n" s="27">
        <v>0.1</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10</v>
      </c>
      <c r="F4" t="s" s="33">
        <v>11</v>
      </c>
      <c r="G4" t="n" s="34">
        <v>0.0</v>
      </c>
      <c r="H4" t="n" s="35">
        <v>0.0</v>
      </c>
      <c r="I4" t="n" s="36">
        <v>0.0</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13</v>
      </c>
      <c r="F5" t="s" s="42">
        <v>14</v>
      </c>
      <c r="G5" t="n" s="43">
        <v>0.14</v>
      </c>
      <c r="H5" t="n" s="44">
        <v>0.14</v>
      </c>
      <c r="I5" t="n" s="45">
        <v>0.14</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16</v>
      </c>
      <c r="F6" t="s" s="51">
        <v>17</v>
      </c>
      <c r="G6" t="n" s="52">
        <v>0.17</v>
      </c>
      <c r="H6" t="n" s="53">
        <v>0.18</v>
      </c>
      <c r="I6" t="n" s="54">
        <v>0.17</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19</v>
      </c>
      <c r="F7" t="s" s="60">
        <v>20</v>
      </c>
      <c r="G7" t="n" s="61">
        <v>0.0</v>
      </c>
      <c r="H7" t="n" s="62">
        <v>0.0</v>
      </c>
      <c r="I7" t="n" s="63">
        <v>0.0</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22</v>
      </c>
      <c r="F8" t="s" s="69">
        <v>23</v>
      </c>
      <c r="G8" t="n" s="70">
        <v>0.1</v>
      </c>
      <c r="H8" t="n" s="71">
        <v>0.1</v>
      </c>
      <c r="I8" t="n" s="72">
        <v>0.1</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s="77">
        <v>25</v>
      </c>
      <c r="F9" t="s" s="78">
        <v>26</v>
      </c>
      <c r="G9" t="n" s="79">
        <v>0.0</v>
      </c>
      <c r="H9" t="n" s="80">
        <v>0.0</v>
      </c>
      <c r="I9" t="n" s="81">
        <v>0.0</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HYPERLINK("D:\Java\git\MethodDemosGit\MethodDemos\output\extracted\grobid\grobid-TUW-139785-xstream.xml")</f>
      </c>
      <c r="E10" t="s" s="86">
        <v>28</v>
      </c>
      <c r="F10" t="s" s="87">
        <v>29</v>
      </c>
      <c r="G10" t="n" s="88">
        <v>0.24</v>
      </c>
      <c r="H10" t="n" s="89">
        <v>0.33</v>
      </c>
      <c r="I10" t="n" s="90">
        <v>0.28</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HYPERLINK("D:\Java\git\MethodDemosGit\MethodDemos\output\extracted\grobid\grobid-TUW-140047-xstream.xml")</f>
      </c>
      <c r="E11" t="s" s="95">
        <v>31</v>
      </c>
      <c r="F11" t="s" s="96">
        <v>32</v>
      </c>
      <c r="G11" t="n" s="97">
        <v>0.0</v>
      </c>
      <c r="H11" t="n" s="98">
        <v>0.0</v>
      </c>
      <c r="I11" t="n" s="99">
        <v>0.0</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HYPERLINK("D:\Java\git\MethodDemosGit\MethodDemos\output\extracted\grobid\grobid-TUW-140048-xstream.xml")</f>
      </c>
      <c r="E12" t="s" s="104">
        <v>34</v>
      </c>
      <c r="F12" t="s" s="105">
        <v>35</v>
      </c>
      <c r="G12" t="n" s="106">
        <v>0.0</v>
      </c>
      <c r="H12" t="n" s="107">
        <v>0.0</v>
      </c>
      <c r="I12" t="n" s="108">
        <v>0.0</v>
      </c>
    </row>
    <row r="13">
      <c r="A13" t="s" s="109">
        <v>36</v>
      </c>
      <c r="B13" s="110">
        <f>HYPERLINK("D:\Java\git\MethodDemosGit\MethodDemos\output\groundtruth\TUW-140229.pdf")</f>
      </c>
      <c r="C13" s="111">
        <f>HYPERLINK("D:\Java\git\MethodDemosGit\MethodDemos\output\result\result-TUW-140229-xstream.xml")</f>
      </c>
      <c r="D13" s="112">
        <f>HYPERLINK("D:\Java\git\MethodDemosGit\MethodDemos\output\extracted\grobid\grobid-TUW-140229-xstream.xml")</f>
      </c>
      <c r="E13" t="s" s="113">
        <v>37</v>
      </c>
      <c r="F13" t="s" s="114">
        <v>38</v>
      </c>
      <c r="G13" t="n" s="115">
        <v>0.0</v>
      </c>
      <c r="H13" t="n" s="116">
        <v>0.0</v>
      </c>
      <c r="I13" t="n" s="117">
        <v>0.0</v>
      </c>
    </row>
    <row r="14">
      <c r="A14" t="s" s="118">
        <v>39</v>
      </c>
      <c r="B14" s="119">
        <f>HYPERLINK("D:\Java\git\MethodDemosGit\MethodDemos\output\groundtruth\TUW-140253.pdf")</f>
      </c>
      <c r="C14" s="120">
        <f>HYPERLINK("D:\Java\git\MethodDemosGit\MethodDemos\output\result\result-TUW-140253-xstream.xml")</f>
      </c>
      <c r="D14" s="121">
        <f>HYPERLINK("D:\Java\git\MethodDemosGit\MethodDemos\output\extracted\grobid\grobid-TUW-140253-xstream.xml")</f>
      </c>
      <c r="E14" t="s" s="122">
        <v>40</v>
      </c>
      <c r="F14" t="s" s="123">
        <v>41</v>
      </c>
      <c r="G14" t="n" s="124">
        <v>0.29</v>
      </c>
      <c r="H14" t="n" s="125">
        <v>0.4</v>
      </c>
      <c r="I14" t="n" s="126">
        <v>0.34</v>
      </c>
    </row>
    <row r="15">
      <c r="A15" t="s" s="127">
        <v>42</v>
      </c>
      <c r="B15" s="128">
        <f>HYPERLINK("D:\Java\git\MethodDemosGit\MethodDemos\output\groundtruth\TUW-140308.pdf")</f>
      </c>
      <c r="C15" s="129">
        <f>HYPERLINK("D:\Java\git\MethodDemosGit\MethodDemos\output\result\result-TUW-140308-xstream.xml")</f>
      </c>
      <c r="D15" s="130">
        <f>HYPERLINK("D:\Java\git\MethodDemosGit\MethodDemos\output\extracted\grobid\grobid-TUW-140308-xstream.xml")</f>
      </c>
      <c r="E15" t="s" s="131">
        <v>43</v>
      </c>
      <c r="F15" t="s" s="132">
        <v>44</v>
      </c>
      <c r="G15" t="n" s="133">
        <v>0.0</v>
      </c>
      <c r="H15" t="n" s="134">
        <v>0.0</v>
      </c>
      <c r="I15" t="n" s="135">
        <v>0.0</v>
      </c>
    </row>
    <row r="16">
      <c r="A16" t="s" s="136">
        <v>45</v>
      </c>
      <c r="B16" s="137">
        <f>HYPERLINK("D:\Java\git\MethodDemosGit\MethodDemos\output\groundtruth\TUW-140533.pdf")</f>
      </c>
      <c r="C16" s="138">
        <f>HYPERLINK("D:\Java\git\MethodDemosGit\MethodDemos\output\result\result-TUW-140533-xstream.xml")</f>
      </c>
      <c r="D16" s="139">
        <f>HYPERLINK("D:\Java\git\MethodDemosGit\MethodDemos\output\extracted\grobid\grobid-TUW-140533-xstream.xml")</f>
      </c>
      <c r="E16" t="s" s="140">
        <v>46</v>
      </c>
      <c r="F16" t="s" s="141">
        <v>47</v>
      </c>
      <c r="G16" t="n" s="142">
        <v>0.16</v>
      </c>
      <c r="H16" t="n" s="143">
        <v>0.15</v>
      </c>
      <c r="I16" t="n" s="144">
        <v>0.16</v>
      </c>
    </row>
    <row r="17">
      <c r="A17" t="s" s="145">
        <v>48</v>
      </c>
      <c r="B17" s="146">
        <f>HYPERLINK("D:\Java\git\MethodDemosGit\MethodDemos\output\groundtruth\TUW-140867.pdf")</f>
      </c>
      <c r="C17" s="147">
        <f>HYPERLINK("D:\Java\git\MethodDemosGit\MethodDemos\output\result\result-TUW-140867-xstream.xml")</f>
      </c>
      <c r="D17" s="148">
        <f>HYPERLINK("D:\Java\git\MethodDemosGit\MethodDemos\output\extracted\grobid\grobid-TUW-140867-xstream.xml")</f>
      </c>
      <c r="E17" t="s" s="149">
        <v>49</v>
      </c>
      <c r="F17" t="s" s="150">
        <v>50</v>
      </c>
      <c r="G17" t="n" s="151">
        <v>0.3</v>
      </c>
      <c r="H17" t="n" s="152">
        <v>0.33</v>
      </c>
      <c r="I17" t="n" s="153">
        <v>0.32</v>
      </c>
    </row>
    <row r="18">
      <c r="A18" t="s" s="154">
        <v>51</v>
      </c>
      <c r="B18" s="155">
        <f>HYPERLINK("D:\Java\git\MethodDemosGit\MethodDemos\output\groundtruth\TUW-140895.pdf")</f>
      </c>
      <c r="C18" s="156">
        <f>HYPERLINK("D:\Java\git\MethodDemosGit\MethodDemos\output\result\result-TUW-140895-xstream.xml")</f>
      </c>
      <c r="D18" s="157">
        <f>HYPERLINK("D:\Java\git\MethodDemosGit\MethodDemos\output\extracted\grobid\grobid-TUW-140895-xstream.xml")</f>
      </c>
      <c r="E18" t="s" s="158">
        <v>52</v>
      </c>
      <c r="F18" t="s" s="159">
        <v>53</v>
      </c>
      <c r="G18" t="n" s="160">
        <v>0.09</v>
      </c>
      <c r="H18" t="n" s="161">
        <v>0.09</v>
      </c>
      <c r="I18" t="n" s="162">
        <v>0.09</v>
      </c>
    </row>
    <row r="19">
      <c r="A19" t="s" s="163">
        <v>54</v>
      </c>
      <c r="B19" s="164">
        <f>HYPERLINK("D:\Java\git\MethodDemosGit\MethodDemos\output\groundtruth\TUW-140983.pdf")</f>
      </c>
      <c r="C19" s="165">
        <f>HYPERLINK("D:\Java\git\MethodDemosGit\MethodDemos\output\result\result-TUW-140983-xstream.xml")</f>
      </c>
      <c r="D19" s="166">
        <f>HYPERLINK("D:\Java\git\MethodDemosGit\MethodDemos\output\extracted\grobid\grobid-TUW-140983-xstream.xml")</f>
      </c>
      <c r="E19" t="s" s="167">
        <v>55</v>
      </c>
      <c r="F19" t="s" s="168">
        <v>56</v>
      </c>
      <c r="G19" t="n" s="169">
        <v>0.0</v>
      </c>
      <c r="H19" t="n" s="170">
        <v>0.0</v>
      </c>
      <c r="I19" t="n" s="171">
        <v>0.0</v>
      </c>
    </row>
    <row r="20">
      <c r="A20" t="s" s="172">
        <v>57</v>
      </c>
      <c r="B20" s="173">
        <f>HYPERLINK("D:\Java\git\MethodDemosGit\MethodDemos\output\groundtruth\TUW-141024.pdf")</f>
      </c>
      <c r="C20" s="174">
        <f>HYPERLINK("D:\Java\git\MethodDemosGit\MethodDemos\output\result\result-TUW-141024-xstream.xml")</f>
      </c>
      <c r="D20" s="175">
        <f>HYPERLINK("D:\Java\git\MethodDemosGit\MethodDemos\output\extracted\grobid\grobid-TUW-141024-xstream.xml")</f>
      </c>
      <c r="E20" t="s" s="176">
        <v>58</v>
      </c>
      <c r="F20" t="s" s="177">
        <v>59</v>
      </c>
      <c r="G20" t="n" s="178">
        <v>0.09</v>
      </c>
      <c r="H20" t="n" s="179">
        <v>0.09</v>
      </c>
      <c r="I20" t="n" s="180">
        <v>0.09</v>
      </c>
    </row>
    <row r="21">
      <c r="A21" t="s" s="181">
        <v>60</v>
      </c>
      <c r="B21" s="182">
        <f>HYPERLINK("D:\Java\git\MethodDemosGit\MethodDemos\output\groundtruth\TUW-141065.pdf")</f>
      </c>
      <c r="C21" s="183">
        <f>HYPERLINK("D:\Java\git\MethodDemosGit\MethodDemos\output\result\result-TUW-141065-xstream.xml")</f>
      </c>
      <c r="D21" s="184">
        <f>HYPERLINK("D:\Java\git\MethodDemosGit\MethodDemos\output\extracted\grobid\grobid-TUW-141065-xstream.xml")</f>
      </c>
      <c r="E21" t="s" s="185">
        <v>61</v>
      </c>
      <c r="F21" t="s" s="186">
        <v>62</v>
      </c>
      <c r="G21" t="n" s="187">
        <v>0.07</v>
      </c>
      <c r="H21" t="n" s="188">
        <v>0.07</v>
      </c>
      <c r="I21" t="n" s="189">
        <v>0.07</v>
      </c>
    </row>
    <row r="22">
      <c r="A22" t="s" s="190">
        <v>63</v>
      </c>
      <c r="B22" s="191">
        <f>HYPERLINK("D:\Java\git\MethodDemosGit\MethodDemos\output\groundtruth\TUW-141121.pdf")</f>
      </c>
      <c r="C22" s="192">
        <f>HYPERLINK("D:\Java\git\MethodDemosGit\MethodDemos\output\result\result-TUW-141121-xstream.xml")</f>
      </c>
      <c r="D22" s="193">
        <f>HYPERLINK("D:\Java\git\MethodDemosGit\MethodDemos\output\extracted\grobid\grobid-TUW-141121-xstream.xml")</f>
      </c>
      <c r="E22" t="s" s="194">
        <v>64</v>
      </c>
      <c r="F22" t="s" s="195">
        <v>65</v>
      </c>
      <c r="G22" t="n" s="196">
        <v>0.14</v>
      </c>
      <c r="H22" t="n" s="197">
        <v>0.17</v>
      </c>
      <c r="I22" t="n" s="198">
        <v>0.15</v>
      </c>
    </row>
    <row r="23">
      <c r="A23" t="s" s="199">
        <v>66</v>
      </c>
      <c r="B23" s="200">
        <f>HYPERLINK("D:\Java\git\MethodDemosGit\MethodDemos\output\groundtruth\TUW-141140.pdf")</f>
      </c>
      <c r="C23" s="201">
        <f>HYPERLINK("D:\Java\git\MethodDemosGit\MethodDemos\output\result\result-TUW-141140-xstream.xml")</f>
      </c>
      <c r="D23" s="202">
        <f>HYPERLINK("D:\Java\git\MethodDemosGit\MethodDemos\output\extracted\grobid\grobid-TUW-141140-xstream.xml")</f>
      </c>
      <c r="E23" t="s" s="203">
        <v>67</v>
      </c>
      <c r="F23" t="s" s="204">
        <v>68</v>
      </c>
      <c r="G23" t="n" s="205">
        <v>0.25</v>
      </c>
      <c r="H23" t="n" s="206">
        <v>0.25</v>
      </c>
      <c r="I23" t="n" s="207">
        <v>0.25</v>
      </c>
    </row>
    <row r="24">
      <c r="A24" t="s" s="208">
        <v>69</v>
      </c>
      <c r="B24" s="209">
        <f>HYPERLINK("D:\Java\git\MethodDemosGit\MethodDemos\output\groundtruth\TUW-141336.pdf")</f>
      </c>
      <c r="C24" s="210">
        <f>HYPERLINK("D:\Java\git\MethodDemosGit\MethodDemos\output\result\result-TUW-141336-xstream.xml")</f>
      </c>
      <c r="D24" s="211">
        <f>HYPERLINK("D:\Java\git\MethodDemosGit\MethodDemos\output\extracted\grobid\grobid-TUW-141336-xstream.xml")</f>
      </c>
      <c r="E24" t="s" s="212">
        <v>70</v>
      </c>
      <c r="F24" t="s" s="213">
        <v>71</v>
      </c>
      <c r="G24" t="n" s="214">
        <v>0.0</v>
      </c>
      <c r="H24" t="n" s="215">
        <v>0.0</v>
      </c>
      <c r="I24" t="n" s="216">
        <v>0.0</v>
      </c>
    </row>
    <row r="25">
      <c r="A25" t="s" s="217">
        <v>72</v>
      </c>
      <c r="B25" s="218">
        <f>HYPERLINK("D:\Java\git\MethodDemosGit\MethodDemos\output\groundtruth\TUW-141618.pdf")</f>
      </c>
      <c r="C25" s="219">
        <f>HYPERLINK("D:\Java\git\MethodDemosGit\MethodDemos\output\result\result-TUW-141618-xstream.xml")</f>
      </c>
      <c r="D25" s="220">
        <f>HYPERLINK("D:\Java\git\MethodDemosGit\MethodDemos\output\extracted\grobid\grobid-TUW-141618-xstream.xml")</f>
      </c>
      <c r="E25" t="s" s="221">
        <v>73</v>
      </c>
      <c r="F25" t="s" s="222">
        <v>74</v>
      </c>
      <c r="G25" t="n" s="223">
        <v>0.08</v>
      </c>
      <c r="H25" t="n" s="224">
        <v>0.08</v>
      </c>
      <c r="I25" t="n" s="225">
        <v>0.08</v>
      </c>
    </row>
    <row r="26">
      <c r="A26" t="s" s="226">
        <v>75</v>
      </c>
      <c r="B26" s="227">
        <f>HYPERLINK("D:\Java\git\MethodDemosGit\MethodDemos\output\groundtruth\TUW-141758.pdf")</f>
      </c>
      <c r="C26" s="228">
        <f>HYPERLINK("D:\Java\git\MethodDemosGit\MethodDemos\output\result\result-TUW-141758-xstream.xml")</f>
      </c>
      <c r="D26" s="229">
        <f>HYPERLINK("D:\Java\git\MethodDemosGit\MethodDemos\output\extracted\grobid\grobid-TUW-141758-xstream.xml")</f>
      </c>
      <c r="E26" t="s" s="230">
        <v>76</v>
      </c>
      <c r="F26" t="s" s="231">
        <v>77</v>
      </c>
      <c r="G26" t="n" s="232">
        <v>0.02</v>
      </c>
      <c r="H26" t="n" s="233">
        <v>0.02</v>
      </c>
      <c r="I26" t="n" s="234">
        <v>0.02</v>
      </c>
    </row>
    <row r="27">
      <c r="A27" t="s" s="235">
        <v>78</v>
      </c>
      <c r="B27" s="236">
        <f>HYPERLINK("D:\Java\git\MethodDemosGit\MethodDemos\output\groundtruth\TUW-168222.pdf")</f>
      </c>
      <c r="C27" s="237">
        <f>HYPERLINK("D:\Java\git\MethodDemosGit\MethodDemos\output\result\result-TUW-168222-xstream.xml")</f>
      </c>
      <c r="D27" s="238">
        <f>HYPERLINK("D:\Java\git\MethodDemosGit\MethodDemos\output\extracted\grobid\grobid-TUW-168222-xstream.xml")</f>
      </c>
      <c r="E27" t="s" s="239">
        <v>79</v>
      </c>
      <c r="F27" t="s" s="240">
        <v>80</v>
      </c>
      <c r="G27" t="s" s="241">
        <v>81</v>
      </c>
      <c r="H27" t="n" s="242">
        <v>0.0</v>
      </c>
      <c r="I27" t="n" s="243">
        <v>0.0</v>
      </c>
    </row>
    <row r="28">
      <c r="A28" t="s" s="244">
        <v>82</v>
      </c>
      <c r="B28" s="245">
        <f>HYPERLINK("D:\Java\git\MethodDemosGit\MethodDemos\output\groundtruth\TUW-168482.pdf")</f>
      </c>
      <c r="C28" s="246">
        <f>HYPERLINK("D:\Java\git\MethodDemosGit\MethodDemos\output\result\result-TUW-168482-xstream.xml")</f>
      </c>
      <c r="D28" s="247">
        <f>HYPERLINK("D:\Java\git\MethodDemosGit\MethodDemos\output\extracted\grobid\grobid-TUW-168482-xstream.xml")</f>
      </c>
      <c r="E28" t="s" s="248">
        <v>83</v>
      </c>
      <c r="F28" t="s" s="249">
        <v>84</v>
      </c>
      <c r="G28" t="n" s="250">
        <v>0.0</v>
      </c>
      <c r="H28" t="n" s="251">
        <v>0.0</v>
      </c>
      <c r="I28" t="n" s="252">
        <v>0.0</v>
      </c>
    </row>
    <row r="29">
      <c r="A29" t="s" s="253">
        <v>85</v>
      </c>
      <c r="B29" s="254">
        <f>HYPERLINK("D:\Java\git\MethodDemosGit\MethodDemos\output\groundtruth\TUW-169511.pdf")</f>
      </c>
      <c r="C29" s="255">
        <f>HYPERLINK("D:\Java\git\MethodDemosGit\MethodDemos\output\result\result-TUW-169511-xstream.xml")</f>
      </c>
      <c r="D29" s="256">
        <f>HYPERLINK("D:\Java\git\MethodDemosGit\MethodDemos\output\extracted\grobid\grobid-TUW-169511-xstream.xml")</f>
      </c>
      <c r="E29" t="s" s="257">
        <v>86</v>
      </c>
      <c r="F29" t="s" s="258">
        <v>87</v>
      </c>
      <c r="G29" t="n" s="259">
        <v>0.0</v>
      </c>
      <c r="H29" t="n" s="260">
        <v>0.0</v>
      </c>
      <c r="I29" t="n" s="261">
        <v>0.0</v>
      </c>
    </row>
    <row r="30">
      <c r="A30" t="s" s="262">
        <v>88</v>
      </c>
      <c r="B30" s="263">
        <f>HYPERLINK("D:\Java\git\MethodDemosGit\MethodDemos\output\groundtruth\TUW-172697.pdf")</f>
      </c>
      <c r="C30" s="264">
        <f>HYPERLINK("D:\Java\git\MethodDemosGit\MethodDemos\output\result\result-TUW-172697-xstream.xml")</f>
      </c>
      <c r="D30" s="265">
        <f>HYPERLINK("D:\Java\git\MethodDemosGit\MethodDemos\output\extracted\grobid\grobid-TUW-172697-xstream.xml")</f>
      </c>
      <c r="E30" t="s" s="266">
        <v>89</v>
      </c>
      <c r="F30" t="s" s="267">
        <v>90</v>
      </c>
      <c r="G30" t="n" s="268">
        <v>0.75</v>
      </c>
      <c r="H30" t="n" s="269">
        <v>1.0</v>
      </c>
      <c r="I30" t="n" s="270">
        <v>0.86</v>
      </c>
    </row>
    <row r="31">
      <c r="A31" t="s" s="271">
        <v>91</v>
      </c>
      <c r="B31" s="272">
        <f>HYPERLINK("D:\Java\git\MethodDemosGit\MethodDemos\output\groundtruth\TUW-174216.pdf")</f>
      </c>
      <c r="C31" s="273">
        <f>HYPERLINK("D:\Java\git\MethodDemosGit\MethodDemos\output\result\result-TUW-174216-xstream.xml")</f>
      </c>
      <c r="D31" s="274">
        <f>HYPERLINK("D:\Java\git\MethodDemosGit\MethodDemos\output\extracted\grobid\grobid-TUW-174216-xstream.xml")</f>
      </c>
      <c r="E31" t="s" s="275">
        <v>92</v>
      </c>
      <c r="F31" t="s" s="276">
        <v>93</v>
      </c>
      <c r="G31" t="n" s="277">
        <v>0.0</v>
      </c>
      <c r="H31" t="n" s="278">
        <v>0.0</v>
      </c>
      <c r="I31" t="n" s="279">
        <v>0.0</v>
      </c>
    </row>
    <row r="32">
      <c r="A32" t="s" s="280">
        <v>94</v>
      </c>
      <c r="B32" s="281">
        <f>HYPERLINK("D:\Java\git\MethodDemosGit\MethodDemos\output\groundtruth\TUW-175428.pdf")</f>
      </c>
      <c r="C32" s="282">
        <f>HYPERLINK("D:\Java\git\MethodDemosGit\MethodDemos\output\result\result-TUW-175428-xstream.xml")</f>
      </c>
      <c r="D32" s="283">
        <f>HYPERLINK("D:\Java\git\MethodDemosGit\MethodDemos\output\extracted\grobid\grobid-TUW-175428-xstream.xml")</f>
      </c>
      <c r="E32" t="s" s="284">
        <v>95</v>
      </c>
      <c r="F32" t="s" s="285">
        <v>96</v>
      </c>
      <c r="G32" t="n" s="286">
        <v>0.71</v>
      </c>
      <c r="H32" t="n" s="287">
        <v>0.79</v>
      </c>
      <c r="I32" t="n" s="288">
        <v>0.75</v>
      </c>
    </row>
    <row r="33">
      <c r="A33" t="s" s="289">
        <v>97</v>
      </c>
      <c r="B33" s="290">
        <f>HYPERLINK("D:\Java\git\MethodDemosGit\MethodDemos\output\groundtruth\TUW-176087.pdf")</f>
      </c>
      <c r="C33" s="291">
        <f>HYPERLINK("D:\Java\git\MethodDemosGit\MethodDemos\output\result\result-TUW-176087-xstream.xml")</f>
      </c>
      <c r="D33" s="292">
        <f>HYPERLINK("D:\Java\git\MethodDemosGit\MethodDemos\output\extracted\grobid\grobid-TUW-176087-xstream.xml")</f>
      </c>
      <c r="E33" t="s" s="293">
        <v>98</v>
      </c>
      <c r="F33" t="s" s="294">
        <v>99</v>
      </c>
      <c r="G33" t="n" s="295">
        <v>1.0</v>
      </c>
      <c r="H33" t="n" s="296">
        <v>0.93</v>
      </c>
      <c r="I33" t="n" s="297">
        <v>0.97</v>
      </c>
    </row>
    <row r="34">
      <c r="A34" t="s" s="298">
        <v>100</v>
      </c>
      <c r="B34" s="299">
        <f>HYPERLINK("D:\Java\git\MethodDemosGit\MethodDemos\output\groundtruth\TUW-177140.pdf")</f>
      </c>
      <c r="C34" s="300">
        <f>HYPERLINK("D:\Java\git\MethodDemosGit\MethodDemos\output\result\result-TUW-177140-xstream.xml")</f>
      </c>
      <c r="D34" s="301">
        <f>HYPERLINK("D:\Java\git\MethodDemosGit\MethodDemos\output\extracted\grobid\grobid-TUW-177140-xstream.xml")</f>
      </c>
      <c r="E34" t="s" s="302">
        <v>101</v>
      </c>
      <c r="F34" t="s" s="303">
        <v>102</v>
      </c>
      <c r="G34" t="n" s="304">
        <v>0.93</v>
      </c>
      <c r="H34" t="n" s="305">
        <v>0.93</v>
      </c>
      <c r="I34" t="n" s="306">
        <v>0.93</v>
      </c>
    </row>
    <row r="35">
      <c r="A35" t="s" s="307">
        <v>103</v>
      </c>
      <c r="B35" s="308">
        <f>HYPERLINK("D:\Java\git\MethodDemosGit\MethodDemos\output\groundtruth\TUW-179146.pdf")</f>
      </c>
      <c r="C35" s="309">
        <f>HYPERLINK("D:\Java\git\MethodDemosGit\MethodDemos\output\result\result-TUW-179146-xstream.xml")</f>
      </c>
      <c r="D35" s="310">
        <f>HYPERLINK("D:\Java\git\MethodDemosGit\MethodDemos\output\extracted\grobid\grobid-TUW-179146-xstream.xml")</f>
      </c>
      <c r="E35" t="s" s="311">
        <v>104</v>
      </c>
      <c r="F35" t="s" s="312">
        <v>105</v>
      </c>
      <c r="G35" t="n" s="313">
        <v>0.06</v>
      </c>
      <c r="H35" t="n" s="314">
        <v>0.06</v>
      </c>
      <c r="I35" t="n" s="315">
        <v>0.06</v>
      </c>
    </row>
    <row r="36">
      <c r="A36" t="s" s="316">
        <v>106</v>
      </c>
      <c r="B36" s="317">
        <f>HYPERLINK("D:\Java\git\MethodDemosGit\MethodDemos\output\groundtruth\TUW-180162.pdf")</f>
      </c>
      <c r="C36" s="318">
        <f>HYPERLINK("D:\Java\git\MethodDemosGit\MethodDemos\output\result\result-TUW-180162-xstream.xml")</f>
      </c>
      <c r="D36" s="319">
        <f>HYPERLINK("D:\Java\git\MethodDemosGit\MethodDemos\output\extracted\grobid\grobid-TUW-180162-xstream.xml")</f>
      </c>
      <c r="E36" t="s" s="320">
        <v>107</v>
      </c>
      <c r="F36" t="s" s="321">
        <v>108</v>
      </c>
      <c r="G36" t="n" s="322">
        <v>0.0</v>
      </c>
      <c r="H36" t="n" s="323">
        <v>0.0</v>
      </c>
      <c r="I36" t="n" s="324">
        <v>0.0</v>
      </c>
    </row>
    <row r="37">
      <c r="A37" t="s" s="325">
        <v>109</v>
      </c>
      <c r="B37" s="326">
        <f>HYPERLINK("D:\Java\git\MethodDemosGit\MethodDemos\output\groundtruth\TUW-181199.pdf")</f>
      </c>
      <c r="C37" s="327">
        <f>HYPERLINK("D:\Java\git\MethodDemosGit\MethodDemos\output\result\result-TUW-181199-xstream.xml")</f>
      </c>
      <c r="D37" s="328">
        <f>HYPERLINK("D:\Java\git\MethodDemosGit\MethodDemos\output\extracted\grobid\grobid-TUW-181199-xstream.xml")</f>
      </c>
      <c r="E37" t="s" s="329">
        <v>110</v>
      </c>
      <c r="F37" t="s" s="330">
        <v>111</v>
      </c>
      <c r="G37" t="n" s="331">
        <v>0.13</v>
      </c>
      <c r="H37" t="n" s="332">
        <v>0.13</v>
      </c>
      <c r="I37" t="n" s="333">
        <v>0.13</v>
      </c>
    </row>
    <row r="38">
      <c r="A38" t="s" s="334">
        <v>112</v>
      </c>
      <c r="B38" s="335">
        <f>HYPERLINK("D:\Java\git\MethodDemosGit\MethodDemos\output\groundtruth\TUW-182414.pdf")</f>
      </c>
      <c r="C38" s="336">
        <f>HYPERLINK("D:\Java\git\MethodDemosGit\MethodDemos\output\result\result-TUW-182414-xstream.xml")</f>
      </c>
      <c r="D38" s="337">
        <f>HYPERLINK("D:\Java\git\MethodDemosGit\MethodDemos\output\extracted\grobid\grobid-TUW-182414-xstream.xml")</f>
      </c>
      <c r="E38" t="s" s="338">
        <v>113</v>
      </c>
      <c r="F38" t="s" s="339">
        <v>114</v>
      </c>
      <c r="G38" t="n" s="340">
        <v>0.0</v>
      </c>
      <c r="H38" t="n" s="341">
        <v>0.0</v>
      </c>
      <c r="I38" t="n" s="342">
        <v>0.0</v>
      </c>
    </row>
    <row r="39">
      <c r="A39" t="s" s="343">
        <v>115</v>
      </c>
      <c r="B39" s="344">
        <f>HYPERLINK("D:\Java\git\MethodDemosGit\MethodDemos\output\groundtruth\TUW-182899.pdf")</f>
      </c>
      <c r="C39" s="345">
        <f>HYPERLINK("D:\Java\git\MethodDemosGit\MethodDemos\output\result\result-TUW-182899-xstream.xml")</f>
      </c>
      <c r="D39" s="346">
        <f>HYPERLINK("D:\Java\git\MethodDemosGit\MethodDemos\output\extracted\grobid\grobid-TUW-182899-xstream.xml")</f>
      </c>
      <c r="E39" t="s" s="347">
        <v>116</v>
      </c>
      <c r="F39" t="s" s="348">
        <v>117</v>
      </c>
      <c r="G39" t="n" s="349">
        <v>0.0</v>
      </c>
      <c r="H39" t="n" s="350">
        <v>0.0</v>
      </c>
      <c r="I39" t="n" s="351">
        <v>0.0</v>
      </c>
    </row>
    <row r="40">
      <c r="A40" t="s" s="352">
        <v>118</v>
      </c>
      <c r="B40" s="353">
        <f>HYPERLINK("D:\Java\git\MethodDemosGit\MethodDemos\output\groundtruth\TUW-185321.pdf")</f>
      </c>
      <c r="C40" s="354">
        <f>HYPERLINK("D:\Java\git\MethodDemosGit\MethodDemos\output\result\result-TUW-185321-xstream.xml")</f>
      </c>
      <c r="D40" s="355">
        <f>HYPERLINK("D:\Java\git\MethodDemosGit\MethodDemos\output\extracted\grobid\grobid-TUW-185321-xstream.xml")</f>
      </c>
      <c r="E40" t="s" s="356">
        <v>80</v>
      </c>
      <c r="F40" t="s" s="357">
        <v>119</v>
      </c>
      <c r="G40" t="n" s="358">
        <v>0.0</v>
      </c>
      <c r="H40" t="n" s="359">
        <v>0.0</v>
      </c>
      <c r="I40" t="n" s="360">
        <v>0.0</v>
      </c>
    </row>
    <row r="41">
      <c r="A41" t="s" s="361">
        <v>120</v>
      </c>
      <c r="B41" s="362">
        <f>HYPERLINK("D:\Java\git\MethodDemosGit\MethodDemos\output\groundtruth\TUW-185441.pdf")</f>
      </c>
      <c r="C41" s="363">
        <f>HYPERLINK("D:\Java\git\MethodDemosGit\MethodDemos\output\result\result-TUW-185441-xstream.xml")</f>
      </c>
      <c r="D41" s="364">
        <f>HYPERLINK("D:\Java\git\MethodDemosGit\MethodDemos\output\extracted\grobid\grobid-TUW-185441-xstream.xml")</f>
      </c>
      <c r="E41" t="s" s="365">
        <v>121</v>
      </c>
      <c r="F41" t="s" s="366">
        <v>122</v>
      </c>
      <c r="G41" t="n" s="367">
        <v>0.0</v>
      </c>
      <c r="H41" t="n" s="368">
        <v>0.0</v>
      </c>
      <c r="I41" t="n" s="369">
        <v>0.0</v>
      </c>
    </row>
    <row r="42">
      <c r="A42" t="s" s="370">
        <v>123</v>
      </c>
      <c r="B42" s="371">
        <f>HYPERLINK("D:\Java\git\MethodDemosGit\MethodDemos\output\groundtruth\TUW-186227.pdf")</f>
      </c>
      <c r="C42" s="372">
        <f>HYPERLINK("D:\Java\git\MethodDemosGit\MethodDemos\output\result\result-TUW-186227-xstream.xml")</f>
      </c>
      <c r="D42" s="373">
        <f>HYPERLINK("D:\Java\git\MethodDemosGit\MethodDemos\output\extracted\grobid\grobid-TUW-186227-xstream.xml")</f>
      </c>
      <c r="E42" t="s" s="374">
        <v>124</v>
      </c>
      <c r="F42" t="s" s="375">
        <v>125</v>
      </c>
      <c r="G42" t="n" s="376">
        <v>0.0</v>
      </c>
      <c r="H42" t="n" s="377">
        <v>0.0</v>
      </c>
      <c r="I42" t="n" s="378">
        <v>0.0</v>
      </c>
    </row>
    <row r="43">
      <c r="A43" t="s" s="379">
        <v>126</v>
      </c>
      <c r="B43" s="380">
        <f>HYPERLINK("D:\Java\git\MethodDemosGit\MethodDemos\output\groundtruth\TUW-189842.pdf")</f>
      </c>
      <c r="C43" s="381">
        <f>HYPERLINK("D:\Java\git\MethodDemosGit\MethodDemos\output\result\result-TUW-189842-xstream.xml")</f>
      </c>
      <c r="D43" s="382">
        <f>HYPERLINK("D:\Java\git\MethodDemosGit\MethodDemos\output\extracted\grobid\grobid-TUW-189842-xstream.xml")</f>
      </c>
      <c r="E43" t="s" s="383">
        <v>127</v>
      </c>
      <c r="F43" t="s" s="384">
        <v>128</v>
      </c>
      <c r="G43" t="n" s="385">
        <v>0.0</v>
      </c>
      <c r="H43" t="n" s="386">
        <v>0.0</v>
      </c>
      <c r="I43" t="n" s="387">
        <v>0.0</v>
      </c>
    </row>
    <row r="44">
      <c r="A44" t="s" s="388">
        <v>129</v>
      </c>
      <c r="B44" s="389">
        <f>HYPERLINK("D:\Java\git\MethodDemosGit\MethodDemos\output\groundtruth\TUW-191715.pdf")</f>
      </c>
      <c r="C44" s="390">
        <f>HYPERLINK("D:\Java\git\MethodDemosGit\MethodDemos\output\result\result-TUW-191715-xstream.xml")</f>
      </c>
      <c r="D44" s="391">
        <f>HYPERLINK("D:\Java\git\MethodDemosGit\MethodDemos\output\extracted\grobid\grobid-TUW-191715-xstream.xml")</f>
      </c>
      <c r="E44" t="s" s="392">
        <v>130</v>
      </c>
      <c r="F44" t="s" s="393">
        <v>131</v>
      </c>
      <c r="G44" t="n" s="394">
        <v>0.12</v>
      </c>
      <c r="H44" t="n" s="395">
        <v>0.12</v>
      </c>
      <c r="I44" t="n" s="396">
        <v>0.12</v>
      </c>
    </row>
    <row r="45">
      <c r="A45" t="s" s="397">
        <v>132</v>
      </c>
      <c r="B45" s="398">
        <f>HYPERLINK("D:\Java\git\MethodDemosGit\MethodDemos\output\groundtruth\TUW-191977.pdf")</f>
      </c>
      <c r="C45" s="399">
        <f>HYPERLINK("D:\Java\git\MethodDemosGit\MethodDemos\output\result\result-TUW-191977-xstream.xml")</f>
      </c>
      <c r="D45" s="400">
        <f>HYPERLINK("D:\Java\git\MethodDemosGit\MethodDemos\output\extracted\grobid\grobid-TUW-191977-xstream.xml")</f>
      </c>
      <c r="E45" t="s" s="401">
        <v>133</v>
      </c>
      <c r="F45" t="s" s="402">
        <v>134</v>
      </c>
      <c r="G45" t="n" s="403">
        <v>0.0</v>
      </c>
      <c r="H45" t="n" s="404">
        <v>0.0</v>
      </c>
      <c r="I45" t="n" s="405">
        <v>0.0</v>
      </c>
    </row>
    <row r="46">
      <c r="A46" t="s" s="406">
        <v>135</v>
      </c>
      <c r="B46" s="407">
        <f>HYPERLINK("D:\Java\git\MethodDemosGit\MethodDemos\output\groundtruth\TUW-192724.pdf")</f>
      </c>
      <c r="C46" s="408">
        <f>HYPERLINK("D:\Java\git\MethodDemosGit\MethodDemos\output\result\result-TUW-192724-xstream.xml")</f>
      </c>
      <c r="D46" s="409">
        <f>HYPERLINK("D:\Java\git\MethodDemosGit\MethodDemos\output\extracted\grobid\grobid-TUW-192724-xstream.xml")</f>
      </c>
      <c r="E46" t="s" s="410">
        <v>136</v>
      </c>
      <c r="F46" t="s" s="411">
        <v>137</v>
      </c>
      <c r="G46" t="n" s="412">
        <v>0.0</v>
      </c>
      <c r="H46" t="n" s="413">
        <v>0.0</v>
      </c>
      <c r="I46" t="n" s="414">
        <v>0.0</v>
      </c>
    </row>
    <row r="47">
      <c r="A47" t="s" s="415">
        <v>138</v>
      </c>
      <c r="B47" s="416">
        <f>HYPERLINK("D:\Java\git\MethodDemosGit\MethodDemos\output\groundtruth\TUW-194085.pdf")</f>
      </c>
      <c r="C47" s="417">
        <f>HYPERLINK("D:\Java\git\MethodDemosGit\MethodDemos\output\result\result-TUW-194085-xstream.xml")</f>
      </c>
      <c r="D47" s="418">
        <f>HYPERLINK("D:\Java\git\MethodDemosGit\MethodDemos\output\extracted\grobid\grobid-TUW-194085-xstream.xml")</f>
      </c>
      <c r="E47" t="s" s="419">
        <v>139</v>
      </c>
      <c r="F47" t="s" s="420">
        <v>140</v>
      </c>
      <c r="G47" t="n" s="421">
        <v>0.0</v>
      </c>
      <c r="H47" t="n" s="422">
        <v>0.0</v>
      </c>
      <c r="I47" t="n" s="423">
        <v>0.0</v>
      </c>
    </row>
    <row r="48">
      <c r="A48" t="s" s="424">
        <v>141</v>
      </c>
      <c r="B48" s="425">
        <f>HYPERLINK("D:\Java\git\MethodDemosGit\MethodDemos\output\groundtruth\TUW-194561.pdf")</f>
      </c>
      <c r="C48" s="426">
        <f>HYPERLINK("D:\Java\git\MethodDemosGit\MethodDemos\output\result\result-TUW-194561-xstream.xml")</f>
      </c>
      <c r="D48" s="427">
        <f>HYPERLINK("D:\Java\git\MethodDemosGit\MethodDemos\output\extracted\grobid\grobid-TUW-194561-xstream.xml")</f>
      </c>
      <c r="E48" t="s" s="428">
        <v>142</v>
      </c>
      <c r="F48" t="s" s="429">
        <v>143</v>
      </c>
      <c r="G48" t="n" s="430">
        <v>0.14</v>
      </c>
      <c r="H48" t="n" s="431">
        <v>0.14</v>
      </c>
      <c r="I48" t="n" s="432">
        <v>0.14</v>
      </c>
    </row>
    <row r="49">
      <c r="A49" t="s" s="433">
        <v>144</v>
      </c>
      <c r="B49" s="434">
        <f>HYPERLINK("D:\Java\git\MethodDemosGit\MethodDemos\output\groundtruth\TUW-194660.pdf")</f>
      </c>
      <c r="C49" s="435">
        <f>HYPERLINK("D:\Java\git\MethodDemosGit\MethodDemos\output\result\result-TUW-194660-xstream.xml")</f>
      </c>
      <c r="D49" s="436">
        <f>HYPERLINK("D:\Java\git\MethodDemosGit\MethodDemos\output\extracted\grobid\grobid-TUW-194660-xstream.xml")</f>
      </c>
      <c r="E49" t="s" s="437">
        <v>145</v>
      </c>
      <c r="F49" t="s" s="438">
        <v>146</v>
      </c>
      <c r="G49" t="n" s="439">
        <v>0.0</v>
      </c>
      <c r="H49" t="n" s="440">
        <v>0.0</v>
      </c>
      <c r="I49" t="n" s="441">
        <v>0.0</v>
      </c>
    </row>
    <row r="50">
      <c r="A50" t="s" s="442">
        <v>147</v>
      </c>
      <c r="B50" s="443">
        <f>HYPERLINK("D:\Java\git\MethodDemosGit\MethodDemos\output\groundtruth\TUW-197422.pdf")</f>
      </c>
      <c r="C50" s="444">
        <f>HYPERLINK("D:\Java\git\MethodDemosGit\MethodDemos\output\result\result-TUW-197422-xstream.xml")</f>
      </c>
      <c r="D50" s="445">
        <f>HYPERLINK("D:\Java\git\MethodDemosGit\MethodDemos\output\extracted\grobid\grobid-TUW-197422-xstream.xml")</f>
      </c>
      <c r="E50" t="s" s="446">
        <v>148</v>
      </c>
      <c r="F50" t="s" s="447">
        <v>149</v>
      </c>
      <c r="G50" t="n" s="448">
        <v>0.0</v>
      </c>
      <c r="H50" t="n" s="449">
        <v>0.0</v>
      </c>
      <c r="I50" t="n" s="450">
        <v>0.0</v>
      </c>
    </row>
    <row r="51">
      <c r="A51" t="s" s="451">
        <v>150</v>
      </c>
      <c r="B51" s="452">
        <f>HYPERLINK("D:\Java\git\MethodDemosGit\MethodDemos\output\groundtruth\TUW-197852.pdf")</f>
      </c>
      <c r="C51" s="453">
        <f>HYPERLINK("D:\Java\git\MethodDemosGit\MethodDemos\output\result\result-TUW-197852-xstream.xml")</f>
      </c>
      <c r="D51" s="454">
        <f>HYPERLINK("D:\Java\git\MethodDemosGit\MethodDemos\output\extracted\grobid\grobid-TUW-197852-xstream.xml")</f>
      </c>
      <c r="E51" t="s" s="455">
        <v>151</v>
      </c>
      <c r="F51" t="s" s="456">
        <v>152</v>
      </c>
      <c r="G51" t="n" s="457">
        <v>0.0</v>
      </c>
      <c r="H51" t="n" s="458">
        <v>0.0</v>
      </c>
      <c r="I51" t="n" s="459">
        <v>0.0</v>
      </c>
    </row>
    <row r="52">
      <c r="A52" t="s" s="460">
        <v>153</v>
      </c>
      <c r="B52" s="461">
        <f>HYPERLINK("D:\Java\git\MethodDemosGit\MethodDemos\output\groundtruth\TUW-198400.pdf")</f>
      </c>
      <c r="C52" s="462">
        <f>HYPERLINK("D:\Java\git\MethodDemosGit\MethodDemos\output\result\result-TUW-198400-xstream.xml")</f>
      </c>
      <c r="D52" s="463">
        <f>HYPERLINK("D:\Java\git\MethodDemosGit\MethodDemos\output\extracted\grobid\grobid-TUW-198400-xstream.xml")</f>
      </c>
      <c r="E52" t="s" s="464">
        <v>154</v>
      </c>
      <c r="F52" t="s" s="465">
        <v>155</v>
      </c>
      <c r="G52" t="n" s="466">
        <v>0.15</v>
      </c>
      <c r="H52" t="n" s="467">
        <v>0.14</v>
      </c>
      <c r="I52" t="n" s="468">
        <v>0.15</v>
      </c>
    </row>
    <row r="53">
      <c r="A53" t="s" s="469">
        <v>156</v>
      </c>
      <c r="B53" s="470">
        <f>HYPERLINK("D:\Java\git\MethodDemosGit\MethodDemos\output\groundtruth\TUW-198401.pdf")</f>
      </c>
      <c r="C53" s="471">
        <f>HYPERLINK("D:\Java\git\MethodDemosGit\MethodDemos\output\result\result-TUW-198401-xstream.xml")</f>
      </c>
      <c r="D53" s="472">
        <f>HYPERLINK("D:\Java\git\MethodDemosGit\MethodDemos\output\extracted\grobid\grobid-TUW-198401-xstream.xml")</f>
      </c>
      <c r="E53" t="s" s="473">
        <v>157</v>
      </c>
      <c r="F53" t="s" s="474">
        <v>158</v>
      </c>
      <c r="G53" t="n" s="475">
        <v>0.2</v>
      </c>
      <c r="H53" t="n" s="476">
        <v>0.17</v>
      </c>
      <c r="I53" t="n" s="477">
        <v>0.18</v>
      </c>
    </row>
    <row r="54">
      <c r="A54" t="s" s="478">
        <v>159</v>
      </c>
      <c r="B54" s="479">
        <f>HYPERLINK("D:\Java\git\MethodDemosGit\MethodDemos\output\groundtruth\TUW-198405.pdf")</f>
      </c>
      <c r="C54" s="480">
        <f>HYPERLINK("D:\Java\git\MethodDemosGit\MethodDemos\output\result\result-TUW-198405-xstream.xml")</f>
      </c>
      <c r="D54" s="481">
        <f>HYPERLINK("D:\Java\git\MethodDemosGit\MethodDemos\output\extracted\grobid\grobid-TUW-198405-xstream.xml")</f>
      </c>
      <c r="E54" t="s" s="482">
        <v>160</v>
      </c>
      <c r="F54" t="s" s="483">
        <v>161</v>
      </c>
      <c r="G54" t="n" s="484">
        <v>0.17</v>
      </c>
      <c r="H54" t="n" s="485">
        <v>0.17</v>
      </c>
      <c r="I54" t="n" s="486">
        <v>0.17</v>
      </c>
    </row>
    <row r="55">
      <c r="A55" t="s" s="487">
        <v>162</v>
      </c>
      <c r="B55" s="488">
        <f>HYPERLINK("D:\Java\git\MethodDemosGit\MethodDemos\output\groundtruth\TUW-198408.pdf")</f>
      </c>
      <c r="C55" s="489">
        <f>HYPERLINK("D:\Java\git\MethodDemosGit\MethodDemos\output\result\result-TUW-198408-xstream.xml")</f>
      </c>
      <c r="D55" s="490">
        <f>HYPERLINK("D:\Java\git\MethodDemosGit\MethodDemos\output\extracted\grobid\grobid-TUW-198408-xstream.xml")</f>
      </c>
      <c r="E55" t="s" s="491">
        <v>163</v>
      </c>
      <c r="F55" t="s" s="492">
        <v>164</v>
      </c>
      <c r="G55" t="n" s="493">
        <v>0.0</v>
      </c>
      <c r="H55" t="n" s="494">
        <v>0.0</v>
      </c>
      <c r="I55" t="n" s="495">
        <v>0.0</v>
      </c>
    </row>
    <row r="56">
      <c r="A56" t="s" s="496">
        <v>165</v>
      </c>
      <c r="B56" s="497">
        <f>HYPERLINK("D:\Java\git\MethodDemosGit\MethodDemos\output\groundtruth\TUW-200745.pdf")</f>
      </c>
      <c r="C56" s="498">
        <f>HYPERLINK("D:\Java\git\MethodDemosGit\MethodDemos\output\result\result-TUW-200745-xstream.xml")</f>
      </c>
      <c r="D56" s="499">
        <f>HYPERLINK("D:\Java\git\MethodDemosGit\MethodDemos\output\extracted\grobid\grobid-TUW-200745-xstream.xml")</f>
      </c>
      <c r="E56" t="s" s="500">
        <v>166</v>
      </c>
      <c r="F56" t="s" s="501">
        <v>167</v>
      </c>
      <c r="G56" t="n" s="502">
        <v>0.14</v>
      </c>
      <c r="H56" t="n" s="503">
        <v>0.19</v>
      </c>
      <c r="I56" t="n" s="504">
        <v>0.16</v>
      </c>
    </row>
    <row r="57">
      <c r="A57" t="s" s="505">
        <v>168</v>
      </c>
      <c r="B57" s="506">
        <f>HYPERLINK("D:\Java\git\MethodDemosGit\MethodDemos\output\groundtruth\TUW-200748.pdf")</f>
      </c>
      <c r="C57" s="507">
        <f>HYPERLINK("D:\Java\git\MethodDemosGit\MethodDemos\output\result\result-TUW-200748-xstream.xml")</f>
      </c>
      <c r="D57" s="508">
        <f>HYPERLINK("D:\Java\git\MethodDemosGit\MethodDemos\output\extracted\grobid\grobid-TUW-200748-xstream.xml")</f>
      </c>
      <c r="E57" t="s" s="509">
        <v>169</v>
      </c>
      <c r="F57" t="s" s="510">
        <v>170</v>
      </c>
      <c r="G57" t="n" s="511">
        <v>0.0</v>
      </c>
      <c r="H57" t="n" s="512">
        <v>0.0</v>
      </c>
      <c r="I57" t="n" s="513">
        <v>0.0</v>
      </c>
    </row>
    <row r="58">
      <c r="A58" t="s" s="514">
        <v>171</v>
      </c>
      <c r="B58" s="515">
        <f>HYPERLINK("D:\Java\git\MethodDemosGit\MethodDemos\output\groundtruth\TUW-200948.pdf")</f>
      </c>
      <c r="C58" s="516">
        <f>HYPERLINK("D:\Java\git\MethodDemosGit\MethodDemos\output\result\result-TUW-200948-xstream.xml")</f>
      </c>
      <c r="D58" s="517">
        <f>HYPERLINK("D:\Java\git\MethodDemosGit\MethodDemos\output\extracted\grobid\grobid-TUW-200948-xstream.xml")</f>
      </c>
      <c r="E58" t="s" s="518">
        <v>172</v>
      </c>
      <c r="F58" t="s" s="519">
        <v>173</v>
      </c>
      <c r="G58" t="n" s="520">
        <v>0.24</v>
      </c>
      <c r="H58" t="n" s="521">
        <v>0.24</v>
      </c>
      <c r="I58" t="n" s="522">
        <v>0.24</v>
      </c>
    </row>
    <row r="59">
      <c r="A59" t="s" s="523">
        <v>174</v>
      </c>
      <c r="B59" s="524">
        <f>HYPERLINK("D:\Java\git\MethodDemosGit\MethodDemos\output\groundtruth\TUW-200950.pdf")</f>
      </c>
      <c r="C59" s="525">
        <f>HYPERLINK("D:\Java\git\MethodDemosGit\MethodDemos\output\result\result-TUW-200950-xstream.xml")</f>
      </c>
      <c r="D59" s="526">
        <f>HYPERLINK("D:\Java\git\MethodDemosGit\MethodDemos\output\extracted\grobid\grobid-TUW-200950-xstream.xml")</f>
      </c>
      <c r="E59" t="s" s="527">
        <v>175</v>
      </c>
      <c r="F59" t="s" s="528">
        <v>176</v>
      </c>
      <c r="G59" t="n" s="529">
        <v>0.0</v>
      </c>
      <c r="H59" t="n" s="530">
        <v>0.0</v>
      </c>
      <c r="I59" t="n" s="531">
        <v>0.0</v>
      </c>
    </row>
    <row r="60">
      <c r="A60" t="s" s="532">
        <v>177</v>
      </c>
      <c r="B60" s="533">
        <f>HYPERLINK("D:\Java\git\MethodDemosGit\MethodDemos\output\groundtruth\TUW-200959.pdf")</f>
      </c>
      <c r="C60" s="534">
        <f>HYPERLINK("D:\Java\git\MethodDemosGit\MethodDemos\output\result\result-TUW-200959-xstream.xml")</f>
      </c>
      <c r="D60" s="535">
        <f>HYPERLINK("D:\Java\git\MethodDemosGit\MethodDemos\output\extracted\grobid\grobid-TUW-200959-xstream.xml")</f>
      </c>
      <c r="E60" t="s" s="536">
        <v>178</v>
      </c>
      <c r="F60" t="s" s="537">
        <v>179</v>
      </c>
      <c r="G60" t="n" s="538">
        <v>0.07</v>
      </c>
      <c r="H60" t="n" s="539">
        <v>0.07</v>
      </c>
      <c r="I60" t="n" s="540">
        <v>0.07</v>
      </c>
    </row>
    <row r="61">
      <c r="A61" t="s" s="541">
        <v>180</v>
      </c>
      <c r="B61" s="542">
        <f>HYPERLINK("D:\Java\git\MethodDemosGit\MethodDemos\output\groundtruth\TUW-201066.pdf")</f>
      </c>
      <c r="C61" s="543">
        <f>HYPERLINK("D:\Java\git\MethodDemosGit\MethodDemos\output\result\result-TUW-201066-xstream.xml")</f>
      </c>
      <c r="D61" s="544">
        <f>HYPERLINK("D:\Java\git\MethodDemosGit\MethodDemos\output\extracted\grobid\grobid-TUW-201066-xstream.xml")</f>
      </c>
      <c r="E61" t="s" s="545">
        <v>181</v>
      </c>
      <c r="F61" t="s" s="546">
        <v>182</v>
      </c>
      <c r="G61" t="n" s="547">
        <v>0.0</v>
      </c>
      <c r="H61" t="n" s="548">
        <v>0.0</v>
      </c>
      <c r="I61" t="n" s="549">
        <v>0.0</v>
      </c>
    </row>
    <row r="62">
      <c r="A62" t="s" s="550">
        <v>183</v>
      </c>
      <c r="B62" s="551">
        <f>HYPERLINK("D:\Java\git\MethodDemosGit\MethodDemos\output\groundtruth\TUW-201160.pdf")</f>
      </c>
      <c r="C62" s="552">
        <f>HYPERLINK("D:\Java\git\MethodDemosGit\MethodDemos\output\result\result-TUW-201160-xstream.xml")</f>
      </c>
      <c r="D62" s="553">
        <f>HYPERLINK("D:\Java\git\MethodDemosGit\MethodDemos\output\extracted\grobid\grobid-TUW-201160-xstream.xml")</f>
      </c>
      <c r="E62" t="s" s="554">
        <v>184</v>
      </c>
      <c r="F62" t="s" s="555">
        <v>185</v>
      </c>
      <c r="G62" t="n" s="556">
        <v>0.0</v>
      </c>
      <c r="H62" t="n" s="557">
        <v>0.0</v>
      </c>
      <c r="I62" t="n" s="558">
        <v>0.0</v>
      </c>
    </row>
    <row r="63">
      <c r="A63" t="s" s="559">
        <v>186</v>
      </c>
      <c r="B63" s="560">
        <f>HYPERLINK("D:\Java\git\MethodDemosGit\MethodDemos\output\groundtruth\TUW-201167.pdf")</f>
      </c>
      <c r="C63" s="561">
        <f>HYPERLINK("D:\Java\git\MethodDemosGit\MethodDemos\output\result\result-TUW-201167-xstream.xml")</f>
      </c>
      <c r="D63" s="562">
        <f>HYPERLINK("D:\Java\git\MethodDemosGit\MethodDemos\output\extracted\grobid\grobid-TUW-201167-xstream.xml")</f>
      </c>
      <c r="E63" t="s" s="563">
        <v>187</v>
      </c>
      <c r="F63" t="s" s="564">
        <v>188</v>
      </c>
      <c r="G63" t="n" s="565">
        <v>0.0</v>
      </c>
      <c r="H63" t="n" s="566">
        <v>0.0</v>
      </c>
      <c r="I63" t="n" s="567">
        <v>0.0</v>
      </c>
    </row>
    <row r="64">
      <c r="A64" t="s" s="568">
        <v>189</v>
      </c>
      <c r="B64" s="569">
        <f>HYPERLINK("D:\Java\git\MethodDemosGit\MethodDemos\output\groundtruth\TUW-201821.pdf")</f>
      </c>
      <c r="C64" s="570">
        <f>HYPERLINK("D:\Java\git\MethodDemosGit\MethodDemos\output\result\result-TUW-201821-xstream.xml")</f>
      </c>
      <c r="D64" s="571">
        <f>HYPERLINK("D:\Java\git\MethodDemosGit\MethodDemos\output\extracted\grobid\grobid-TUW-201821-xstream.xml")</f>
      </c>
      <c r="E64" t="s" s="572">
        <v>190</v>
      </c>
      <c r="F64" t="s" s="573">
        <v>190</v>
      </c>
      <c r="G64" t="n" s="574">
        <v>1.0</v>
      </c>
      <c r="H64" t="n" s="575">
        <v>1.0</v>
      </c>
      <c r="I64" t="n" s="576">
        <v>1.0</v>
      </c>
    </row>
    <row r="65">
      <c r="A65" t="s" s="577">
        <v>191</v>
      </c>
      <c r="B65" s="578">
        <f>HYPERLINK("D:\Java\git\MethodDemosGit\MethodDemos\output\groundtruth\TUW-202034.pdf")</f>
      </c>
      <c r="C65" s="579">
        <f>HYPERLINK("D:\Java\git\MethodDemosGit\MethodDemos\output\result\result-TUW-202034-xstream.xml")</f>
      </c>
      <c r="D65" s="580">
        <f>HYPERLINK("D:\Java\git\MethodDemosGit\MethodDemos\output\extracted\grobid\grobid-TUW-202034-xstream.xml")</f>
      </c>
      <c r="E65" t="s" s="581">
        <v>192</v>
      </c>
      <c r="F65" t="s" s="582">
        <v>193</v>
      </c>
      <c r="G65" t="n" s="583">
        <v>0.05</v>
      </c>
      <c r="H65" t="n" s="584">
        <v>0.05</v>
      </c>
      <c r="I65" t="n" s="585">
        <v>0.05</v>
      </c>
    </row>
    <row r="66">
      <c r="A66" t="s" s="586">
        <v>194</v>
      </c>
      <c r="B66" s="587">
        <f>HYPERLINK("D:\Java\git\MethodDemosGit\MethodDemos\output\groundtruth\TUW-202824.pdf")</f>
      </c>
      <c r="C66" s="588">
        <f>HYPERLINK("D:\Java\git\MethodDemosGit\MethodDemos\output\result\result-TUW-202824-xstream.xml")</f>
      </c>
      <c r="D66" s="589">
        <f>HYPERLINK("D:\Java\git\MethodDemosGit\MethodDemos\output\extracted\grobid\grobid-TUW-202824-xstream.xml")</f>
      </c>
      <c r="E66" t="s" s="590">
        <v>195</v>
      </c>
      <c r="F66" t="s" s="591">
        <v>196</v>
      </c>
      <c r="G66" t="n" s="592">
        <v>0.0</v>
      </c>
      <c r="H66" t="n" s="593">
        <v>0.0</v>
      </c>
      <c r="I66" t="n" s="594">
        <v>0.0</v>
      </c>
    </row>
    <row r="67">
      <c r="A67" t="s" s="595">
        <v>197</v>
      </c>
      <c r="B67" s="596">
        <f>HYPERLINK("D:\Java\git\MethodDemosGit\MethodDemos\output\groundtruth\TUW-203409.pdf")</f>
      </c>
      <c r="C67" s="597">
        <f>HYPERLINK("D:\Java\git\MethodDemosGit\MethodDemos\output\result\result-TUW-203409-xstream.xml")</f>
      </c>
      <c r="D67" s="598">
        <f>HYPERLINK("D:\Java\git\MethodDemosGit\MethodDemos\output\extracted\grobid\grobid-TUW-203409-xstream.xml")</f>
      </c>
      <c r="E67" t="s" s="599">
        <v>80</v>
      </c>
      <c r="F67" t="s" s="600">
        <v>80</v>
      </c>
      <c r="G67" t="s" s="601">
        <v>81</v>
      </c>
      <c r="H67" t="s" s="602">
        <v>198</v>
      </c>
      <c r="I67" t="s" s="603">
        <v>199</v>
      </c>
    </row>
    <row r="68">
      <c r="A68" t="s" s="604">
        <v>200</v>
      </c>
      <c r="B68" s="605">
        <f>HYPERLINK("D:\Java\git\MethodDemosGit\MethodDemos\output\groundtruth\TUW-203924.pdf")</f>
      </c>
      <c r="C68" s="606">
        <f>HYPERLINK("D:\Java\git\MethodDemosGit\MethodDemos\output\result\result-TUW-203924-xstream.xml")</f>
      </c>
      <c r="D68" s="607">
        <f>HYPERLINK("D:\Java\git\MethodDemosGit\MethodDemos\output\extracted\grobid\grobid-TUW-203924-xstream.xml")</f>
      </c>
      <c r="E68" t="s" s="608">
        <v>201</v>
      </c>
      <c r="F68" t="s" s="609">
        <v>202</v>
      </c>
      <c r="G68" t="n" s="610">
        <v>0.09</v>
      </c>
      <c r="H68" t="n" s="611">
        <v>0.09</v>
      </c>
      <c r="I68" t="n" s="612">
        <v>0.09</v>
      </c>
    </row>
    <row r="69">
      <c r="A69" t="s" s="613">
        <v>203</v>
      </c>
      <c r="B69" s="614">
        <f>HYPERLINK("D:\Java\git\MethodDemosGit\MethodDemos\output\groundtruth\TUW-204724.pdf")</f>
      </c>
      <c r="C69" s="615">
        <f>HYPERLINK("D:\Java\git\MethodDemosGit\MethodDemos\output\result\result-TUW-204724-xstream.xml")</f>
      </c>
      <c r="D69" s="616">
        <f>HYPERLINK("D:\Java\git\MethodDemosGit\MethodDemos\output\extracted\grobid\grobid-TUW-204724-xstream.xml")</f>
      </c>
      <c r="E69" t="s" s="617">
        <v>204</v>
      </c>
      <c r="F69" t="s" s="618">
        <v>80</v>
      </c>
      <c r="G69" t="s" s="619">
        <v>81</v>
      </c>
      <c r="H69" t="n" s="620">
        <v>0.0</v>
      </c>
      <c r="I69" t="n" s="621">
        <v>0.0</v>
      </c>
    </row>
    <row r="70">
      <c r="A70" t="s" s="622">
        <v>205</v>
      </c>
      <c r="B70" s="623">
        <f>HYPERLINK("D:\Java\git\MethodDemosGit\MethodDemos\output\groundtruth\TUW-205557.pdf")</f>
      </c>
      <c r="C70" s="624">
        <f>HYPERLINK("D:\Java\git\MethodDemosGit\MethodDemos\output\result\result-TUW-205557-xstream.xml")</f>
      </c>
      <c r="D70" s="625">
        <f>HYPERLINK("D:\Java\git\MethodDemosGit\MethodDemos\output\extracted\grobid\grobid-TUW-205557-xstream.xml")</f>
      </c>
      <c r="E70" t="s" s="626">
        <v>206</v>
      </c>
      <c r="F70" t="s" s="627">
        <v>207</v>
      </c>
      <c r="G70" t="n" s="628">
        <v>0.5</v>
      </c>
      <c r="H70" t="n" s="629">
        <v>1.0</v>
      </c>
      <c r="I70" t="n" s="630">
        <v>0.67</v>
      </c>
    </row>
    <row r="71">
      <c r="A71" t="s" s="631">
        <v>208</v>
      </c>
      <c r="B71" s="632">
        <f>HYPERLINK("D:\Java\git\MethodDemosGit\MethodDemos\output\groundtruth\TUW-205933.pdf")</f>
      </c>
      <c r="C71" s="633">
        <f>HYPERLINK("D:\Java\git\MethodDemosGit\MethodDemos\output\result\result-TUW-205933-xstream.xml")</f>
      </c>
      <c r="D71" s="634">
        <f>HYPERLINK("D:\Java\git\MethodDemosGit\MethodDemos\output\extracted\grobid\grobid-TUW-205933-xstream.xml")</f>
      </c>
      <c r="E71" t="s" s="635">
        <v>209</v>
      </c>
      <c r="F71" t="s" s="636">
        <v>210</v>
      </c>
      <c r="G71" t="n" s="637">
        <v>0.0</v>
      </c>
      <c r="H71" t="n" s="638">
        <v>0.0</v>
      </c>
      <c r="I71" t="n" s="639">
        <v>0.0</v>
      </c>
    </row>
    <row r="72">
      <c r="A72" t="s" s="640">
        <v>211</v>
      </c>
      <c r="B72" s="641">
        <f>HYPERLINK("D:\Java\git\MethodDemosGit\MethodDemos\output\groundtruth\TUW-213513.pdf")</f>
      </c>
      <c r="C72" s="642">
        <f>HYPERLINK("D:\Java\git\MethodDemosGit\MethodDemos\output\result\result-TUW-213513-xstream.xml")</f>
      </c>
      <c r="D72" s="643">
        <f>HYPERLINK("D:\Java\git\MethodDemosGit\MethodDemos\output\extracted\grobid\grobid-TUW-213513-xstream.xml")</f>
      </c>
      <c r="E72" t="s" s="644">
        <v>212</v>
      </c>
      <c r="F72" t="s" s="645">
        <v>206</v>
      </c>
      <c r="G72" t="n" s="646">
        <v>0.5</v>
      </c>
      <c r="H72" t="n" s="647">
        <v>0.5</v>
      </c>
      <c r="I72" t="n" s="648">
        <v>0.5</v>
      </c>
    </row>
    <row r="73">
      <c r="A73" t="s" s="649">
        <v>213</v>
      </c>
      <c r="B73" s="650">
        <f>HYPERLINK("D:\Java\git\MethodDemosGit\MethodDemos\output\groundtruth\TUW-216744.pdf")</f>
      </c>
      <c r="C73" s="651">
        <f>HYPERLINK("D:\Java\git\MethodDemosGit\MethodDemos\output\result\result-TUW-216744-xstream.xml")</f>
      </c>
      <c r="D73" s="652">
        <f>HYPERLINK("D:\Java\git\MethodDemosGit\MethodDemos\output\extracted\grobid\grobid-TUW-216744-xstream.xml")</f>
      </c>
      <c r="E73" t="s" s="653">
        <v>214</v>
      </c>
      <c r="F73" t="s" s="654">
        <v>215</v>
      </c>
      <c r="G73" t="n" s="655">
        <v>0.94</v>
      </c>
      <c r="H73" t="n" s="656">
        <v>0.94</v>
      </c>
      <c r="I73" t="n" s="657">
        <v>0.94</v>
      </c>
    </row>
    <row r="74">
      <c r="A74" t="s" s="658">
        <v>216</v>
      </c>
      <c r="B74" s="659">
        <f>HYPERLINK("D:\Java\git\MethodDemosGit\MethodDemos\output\groundtruth\TUW-217690.pdf")</f>
      </c>
      <c r="C74" s="660">
        <f>HYPERLINK("D:\Java\git\MethodDemosGit\MethodDemos\output\result\result-TUW-217690-xstream.xml")</f>
      </c>
      <c r="D74" s="661">
        <f>HYPERLINK("D:\Java\git\MethodDemosGit\MethodDemos\output\extracted\grobid\grobid-TUW-217690-xstream.xml")</f>
      </c>
      <c r="E74" t="s" s="662">
        <v>206</v>
      </c>
      <c r="F74" t="s" s="663">
        <v>206</v>
      </c>
      <c r="G74" t="n" s="664">
        <v>1.0</v>
      </c>
      <c r="H74" t="n" s="665">
        <v>1.0</v>
      </c>
      <c r="I74" t="n" s="666">
        <v>1.0</v>
      </c>
    </row>
    <row r="75">
      <c r="A75" t="s" s="667">
        <v>217</v>
      </c>
      <c r="B75" s="668">
        <f>HYPERLINK("D:\Java\git\MethodDemosGit\MethodDemos\output\groundtruth\TUW-217971.pdf")</f>
      </c>
      <c r="C75" s="669">
        <f>HYPERLINK("D:\Java\git\MethodDemosGit\MethodDemos\output\result\result-TUW-217971-xstream.xml")</f>
      </c>
      <c r="D75" s="670">
        <f>HYPERLINK("D:\Java\git\MethodDemosGit\MethodDemos\output\extracted\grobid\grobid-TUW-217971-xstream.xml")</f>
      </c>
      <c r="E75" t="s" s="671">
        <v>218</v>
      </c>
      <c r="F75" t="s" s="672">
        <v>219</v>
      </c>
      <c r="G75" t="n" s="673">
        <v>0.7</v>
      </c>
      <c r="H75" t="n" s="674">
        <v>0.7</v>
      </c>
      <c r="I75" t="n" s="675">
        <v>0.7</v>
      </c>
    </row>
    <row r="76">
      <c r="A76" t="s" s="676">
        <v>220</v>
      </c>
      <c r="B76" s="677">
        <f>HYPERLINK("D:\Java\git\MethodDemosGit\MethodDemos\output\groundtruth\TUW-221215.pdf")</f>
      </c>
      <c r="C76" s="678">
        <f>HYPERLINK("D:\Java\git\MethodDemosGit\MethodDemos\output\result\result-TUW-221215-xstream.xml")</f>
      </c>
      <c r="D76" s="679">
        <f>HYPERLINK("D:\Java\git\MethodDemosGit\MethodDemos\output\extracted\grobid\grobid-TUW-221215-xstream.xml")</f>
      </c>
      <c r="E76" t="s" s="680">
        <v>221</v>
      </c>
      <c r="F76" t="s" s="681">
        <v>222</v>
      </c>
      <c r="G76" t="n" s="682">
        <v>0.8</v>
      </c>
      <c r="H76" t="n" s="683">
        <v>0.91</v>
      </c>
      <c r="I76" t="n" s="684">
        <v>0.85</v>
      </c>
    </row>
    <row r="77">
      <c r="A77" t="s" s="685">
        <v>223</v>
      </c>
      <c r="B77" s="686">
        <f>HYPERLINK("D:\Java\git\MethodDemosGit\MethodDemos\output\groundtruth\TUW-223906.pdf")</f>
      </c>
      <c r="C77" s="687">
        <f>HYPERLINK("D:\Java\git\MethodDemosGit\MethodDemos\output\result\result-TUW-223906-xstream.xml")</f>
      </c>
      <c r="D77" s="688">
        <f>HYPERLINK("D:\Java\git\MethodDemosGit\MethodDemos\output\extracted\grobid\grobid-TUW-223906-xstream.xml")</f>
      </c>
      <c r="E77" t="s" s="689">
        <v>224</v>
      </c>
      <c r="F77" t="s" s="690">
        <v>225</v>
      </c>
      <c r="G77" t="n" s="691">
        <v>0.83</v>
      </c>
      <c r="H77" t="n" s="692">
        <v>1.0</v>
      </c>
      <c r="I77" t="n" s="693">
        <v>0.91</v>
      </c>
    </row>
    <row r="78">
      <c r="A78" t="s" s="694">
        <v>226</v>
      </c>
      <c r="B78" s="695">
        <f>HYPERLINK("D:\Java\git\MethodDemosGit\MethodDemos\output\groundtruth\TUW-223973.pdf")</f>
      </c>
      <c r="C78" s="696">
        <f>HYPERLINK("D:\Java\git\MethodDemosGit\MethodDemos\output\result\result-TUW-223973-xstream.xml")</f>
      </c>
      <c r="D78" s="697">
        <f>HYPERLINK("D:\Java\git\MethodDemosGit\MethodDemos\output\extracted\grobid\grobid-TUW-223973-xstream.xml")</f>
      </c>
      <c r="E78" t="s" s="698">
        <v>227</v>
      </c>
      <c r="F78" t="s" s="699">
        <v>228</v>
      </c>
      <c r="G78" t="n" s="700">
        <v>0.65</v>
      </c>
      <c r="H78" t="n" s="701">
        <v>0.65</v>
      </c>
      <c r="I78" t="n" s="702">
        <v>0.65</v>
      </c>
    </row>
    <row r="79">
      <c r="A79" t="s" s="703">
        <v>229</v>
      </c>
      <c r="B79" s="704">
        <f>HYPERLINK("D:\Java\git\MethodDemosGit\MethodDemos\output\groundtruth\TUW-225252.pdf")</f>
      </c>
      <c r="C79" s="705">
        <f>HYPERLINK("D:\Java\git\MethodDemosGit\MethodDemos\output\result\result-TUW-225252-xstream.xml")</f>
      </c>
      <c r="D79" s="706">
        <f>HYPERLINK("D:\Java\git\MethodDemosGit\MethodDemos\output\extracted\grobid\grobid-TUW-225252-xstream.xml")</f>
      </c>
      <c r="E79" t="s" s="707">
        <v>230</v>
      </c>
      <c r="F79" t="s" s="708">
        <v>231</v>
      </c>
      <c r="G79" t="n" s="709">
        <v>0.83</v>
      </c>
      <c r="H79" t="n" s="710">
        <v>0.83</v>
      </c>
      <c r="I79" t="n" s="711">
        <v>0.83</v>
      </c>
    </row>
    <row r="80">
      <c r="A80" t="s" s="712">
        <v>232</v>
      </c>
      <c r="B80" s="713">
        <f>HYPERLINK("D:\Java\git\MethodDemosGit\MethodDemos\output\groundtruth\TUW-226000.pdf")</f>
      </c>
      <c r="C80" s="714">
        <f>HYPERLINK("D:\Java\git\MethodDemosGit\MethodDemos\output\result\result-TUW-226000-xstream.xml")</f>
      </c>
      <c r="D80" s="715">
        <f>HYPERLINK("D:\Java\git\MethodDemosGit\MethodDemos\output\extracted\grobid\grobid-TUW-226000-xstream.xml")</f>
      </c>
      <c r="E80" t="s" s="716">
        <v>233</v>
      </c>
      <c r="F80" t="s" s="717">
        <v>234</v>
      </c>
      <c r="G80" t="n" s="718">
        <v>0.36</v>
      </c>
      <c r="H80" t="n" s="719">
        <v>0.36</v>
      </c>
      <c r="I80" t="n" s="720">
        <v>0.36</v>
      </c>
    </row>
    <row r="81">
      <c r="A81" t="s" s="721">
        <v>235</v>
      </c>
      <c r="B81" s="722">
        <f>HYPERLINK("D:\Java\git\MethodDemosGit\MethodDemos\output\groundtruth\TUW-226016.pdf")</f>
      </c>
      <c r="C81" s="723">
        <f>HYPERLINK("D:\Java\git\MethodDemosGit\MethodDemos\output\result\result-TUW-226016-xstream.xml")</f>
      </c>
      <c r="D81" s="724">
        <f>HYPERLINK("D:\Java\git\MethodDemosGit\MethodDemos\output\extracted\grobid\grobid-TUW-226016-xstream.xml")</f>
      </c>
      <c r="E81" t="s" s="725">
        <v>236</v>
      </c>
      <c r="F81" t="s" s="726">
        <v>237</v>
      </c>
      <c r="G81" t="n" s="727">
        <v>0.01</v>
      </c>
      <c r="H81" t="n" s="728">
        <v>0.04</v>
      </c>
      <c r="I81" t="n" s="729">
        <v>0.01</v>
      </c>
    </row>
    <row r="82">
      <c r="A82" t="s" s="730">
        <v>238</v>
      </c>
      <c r="B82" s="731">
        <f>HYPERLINK("D:\Java\git\MethodDemosGit\MethodDemos\output\groundtruth\TUW-228620.pdf")</f>
      </c>
      <c r="C82" s="732">
        <f>HYPERLINK("D:\Java\git\MethodDemosGit\MethodDemos\output\result\result-TUW-228620-xstream.xml")</f>
      </c>
      <c r="D82" s="733">
        <f>HYPERLINK("D:\Java\git\MethodDemosGit\MethodDemos\output\extracted\grobid\grobid-TUW-228620-xstream.xml")</f>
      </c>
      <c r="E82" t="s" s="734">
        <v>239</v>
      </c>
      <c r="F82" t="s" s="735">
        <v>240</v>
      </c>
      <c r="G82" t="n" s="736">
        <v>0.0</v>
      </c>
      <c r="H82" t="n" s="737">
        <v>0.0</v>
      </c>
      <c r="I82" t="n" s="738">
        <v>0.0</v>
      </c>
    </row>
    <row r="83">
      <c r="A83" t="s" s="739">
        <v>241</v>
      </c>
      <c r="B83" s="740">
        <f>HYPERLINK("D:\Java\git\MethodDemosGit\MethodDemos\output\groundtruth\TUW-231707.pdf")</f>
      </c>
      <c r="C83" s="741">
        <f>HYPERLINK("D:\Java\git\MethodDemosGit\MethodDemos\output\result\result-TUW-231707-xstream.xml")</f>
      </c>
      <c r="D83" s="742">
        <f>HYPERLINK("D:\Java\git\MethodDemosGit\MethodDemos\output\extracted\grobid\grobid-TUW-231707-xstream.xml")</f>
      </c>
      <c r="E83" t="s" s="743">
        <v>80</v>
      </c>
      <c r="F83" t="s" s="744">
        <v>80</v>
      </c>
      <c r="G83" t="s" s="745">
        <v>81</v>
      </c>
      <c r="H83" t="n" s="746">
        <v>0.0</v>
      </c>
      <c r="I83" t="n" s="747">
        <v>0.0</v>
      </c>
    </row>
    <row r="84">
      <c r="A84" t="s" s="748">
        <v>242</v>
      </c>
      <c r="B84" s="749">
        <f>HYPERLINK("D:\Java\git\MethodDemosGit\MethodDemos\output\groundtruth\TUW-233317.pdf")</f>
      </c>
      <c r="C84" s="750">
        <f>HYPERLINK("D:\Java\git\MethodDemosGit\MethodDemos\output\result\result-TUW-233317-xstream.xml")</f>
      </c>
      <c r="D84" s="751">
        <f>HYPERLINK("D:\Java\git\MethodDemosGit\MethodDemos\output\extracted\grobid\grobid-TUW-233317-xstream.xml")</f>
      </c>
      <c r="E84" t="s" s="752">
        <v>243</v>
      </c>
      <c r="F84" t="s" s="753">
        <v>244</v>
      </c>
      <c r="G84" t="n" s="754">
        <v>0.57</v>
      </c>
      <c r="H84" t="n" s="755">
        <v>0.57</v>
      </c>
      <c r="I84" t="n" s="756">
        <v>0.57</v>
      </c>
    </row>
    <row r="85">
      <c r="A85" t="s" s="757">
        <v>245</v>
      </c>
      <c r="B85" s="758">
        <f>HYPERLINK("D:\Java\git\MethodDemosGit\MethodDemos\output\groundtruth\TUW-233657.pdf")</f>
      </c>
      <c r="C85" s="759">
        <f>HYPERLINK("D:\Java\git\MethodDemosGit\MethodDemos\output\result\result-TUW-233657-xstream.xml")</f>
      </c>
      <c r="D85" s="760">
        <f>HYPERLINK("D:\Java\git\MethodDemosGit\MethodDemos\output\extracted\grobid\grobid-TUW-233657-xstream.xml")</f>
      </c>
      <c r="E85" t="s" s="761">
        <v>246</v>
      </c>
      <c r="F85" t="s" s="762">
        <v>247</v>
      </c>
      <c r="G85" t="n" s="763">
        <v>0.85</v>
      </c>
      <c r="H85" t="n" s="764">
        <v>0.85</v>
      </c>
      <c r="I85" t="n" s="765">
        <v>0.85</v>
      </c>
    </row>
    <row r="86">
      <c r="A86" t="s" s="766">
        <v>248</v>
      </c>
      <c r="B86" s="767">
        <f>HYPERLINK("D:\Java\git\MethodDemosGit\MethodDemos\output\groundtruth\TUW-236063.pdf")</f>
      </c>
      <c r="C86" s="768">
        <f>HYPERLINK("D:\Java\git\MethodDemosGit\MethodDemos\output\result\result-TUW-236063-xstream.xml")</f>
      </c>
      <c r="D86" s="769">
        <f>HYPERLINK("D:\Java\git\MethodDemosGit\MethodDemos\output\extracted\grobid\grobid-TUW-236063-xstream.xml")</f>
      </c>
      <c r="E86" t="s" s="770">
        <v>249</v>
      </c>
      <c r="F86" t="s" s="771">
        <v>250</v>
      </c>
      <c r="G86" t="n" s="772">
        <v>0.5</v>
      </c>
      <c r="H86" t="n" s="773">
        <v>0.67</v>
      </c>
      <c r="I86" t="n" s="774">
        <v>0.57</v>
      </c>
    </row>
    <row r="87">
      <c r="A87" t="s" s="775">
        <v>251</v>
      </c>
      <c r="B87" s="776">
        <f>HYPERLINK("D:\Java\git\MethodDemosGit\MethodDemos\output\groundtruth\TUW-236120.pdf")</f>
      </c>
      <c r="C87" s="777">
        <f>HYPERLINK("D:\Java\git\MethodDemosGit\MethodDemos\output\result\result-TUW-236120-xstream.xml")</f>
      </c>
      <c r="D87" s="778">
        <f>HYPERLINK("D:\Java\git\MethodDemosGit\MethodDemos\output\extracted\grobid\grobid-TUW-236120-xstream.xml")</f>
      </c>
      <c r="E87" t="s" s="779">
        <v>252</v>
      </c>
      <c r="F87" t="s" s="780">
        <v>253</v>
      </c>
      <c r="G87" t="n" s="781">
        <v>0.41</v>
      </c>
      <c r="H87" t="n" s="782">
        <v>0.37</v>
      </c>
      <c r="I87" t="n" s="783">
        <v>0.39</v>
      </c>
    </row>
    <row r="88">
      <c r="A88" t="s" s="784">
        <v>254</v>
      </c>
      <c r="B88" s="785">
        <f>HYPERLINK("D:\Java\git\MethodDemosGit\MethodDemos\output\groundtruth\TUW-237297.pdf")</f>
      </c>
      <c r="C88" s="786">
        <f>HYPERLINK("D:\Java\git\MethodDemosGit\MethodDemos\output\result\result-TUW-237297-xstream.xml")</f>
      </c>
      <c r="D88" s="787">
        <f>HYPERLINK("D:\Java\git\MethodDemosGit\MethodDemos\output\extracted\grobid\grobid-TUW-237297-xstream.xml")</f>
      </c>
      <c r="E88" t="s" s="788">
        <v>255</v>
      </c>
      <c r="F88" t="s" s="789">
        <v>256</v>
      </c>
      <c r="G88" t="n" s="790">
        <v>0.44</v>
      </c>
      <c r="H88" t="n" s="791">
        <v>0.44</v>
      </c>
      <c r="I88" t="n" s="792">
        <v>0.44</v>
      </c>
    </row>
    <row r="89">
      <c r="A89" t="s" s="793">
        <v>257</v>
      </c>
      <c r="B89" s="794">
        <f>HYPERLINK("D:\Java\git\MethodDemosGit\MethodDemos\output\groundtruth\TUW-240858.pdf")</f>
      </c>
      <c r="C89" s="795">
        <f>HYPERLINK("D:\Java\git\MethodDemosGit\MethodDemos\output\result\result-TUW-240858-xstream.xml")</f>
      </c>
      <c r="D89" s="796">
        <f>HYPERLINK("D:\Java\git\MethodDemosGit\MethodDemos\output\extracted\grobid\grobid-TUW-240858-xstream.xml")</f>
      </c>
      <c r="E89" t="s" s="797">
        <v>258</v>
      </c>
      <c r="F89" t="s" s="798">
        <v>259</v>
      </c>
      <c r="G89" t="n" s="799">
        <v>0.85</v>
      </c>
      <c r="H89" t="n" s="800">
        <v>0.85</v>
      </c>
      <c r="I89" t="n" s="801">
        <v>0.85</v>
      </c>
    </row>
    <row r="90">
      <c r="A90" t="s" s="802">
        <v>260</v>
      </c>
      <c r="B90" s="803">
        <f>HYPERLINK("D:\Java\git\MethodDemosGit\MethodDemos\output\groundtruth\TUW-245336.pdf")</f>
      </c>
      <c r="C90" s="804">
        <f>HYPERLINK("D:\Java\git\MethodDemosGit\MethodDemos\output\result\result-TUW-245336-xstream.xml")</f>
      </c>
      <c r="D90" s="805">
        <f>HYPERLINK("D:\Java\git\MethodDemosGit\MethodDemos\output\extracted\grobid\grobid-TUW-245336-xstream.xml")</f>
      </c>
      <c r="E90" t="s" s="806">
        <v>261</v>
      </c>
      <c r="F90" t="s" s="807">
        <v>262</v>
      </c>
      <c r="G90" t="n" s="808">
        <v>0.95</v>
      </c>
      <c r="H90" t="n" s="809">
        <v>0.91</v>
      </c>
      <c r="I90" t="n" s="810">
        <v>0.93</v>
      </c>
    </row>
    <row r="91">
      <c r="A91" t="s" s="811">
        <v>263</v>
      </c>
      <c r="B91" s="812">
        <f>HYPERLINK("D:\Java\git\MethodDemosGit\MethodDemos\output\groundtruth\TUW-245799.pdf")</f>
      </c>
      <c r="C91" s="813">
        <f>HYPERLINK("D:\Java\git\MethodDemosGit\MethodDemos\output\result\result-TUW-245799-xstream.xml")</f>
      </c>
      <c r="D91" s="814">
        <f>HYPERLINK("D:\Java\git\MethodDemosGit\MethodDemos\output\extracted\grobid\grobid-TUW-245799-xstream.xml")</f>
      </c>
      <c r="E91" t="s" s="815">
        <v>264</v>
      </c>
      <c r="F91" t="s" s="816">
        <v>265</v>
      </c>
      <c r="G91" t="n" s="817">
        <v>0.44</v>
      </c>
      <c r="H91" t="n" s="818">
        <v>0.57</v>
      </c>
      <c r="I91" t="n" s="819">
        <v>0.5</v>
      </c>
    </row>
    <row r="92">
      <c r="A92" t="s" s="820">
        <v>266</v>
      </c>
      <c r="B92" s="821">
        <f>HYPERLINK("D:\Java\git\MethodDemosGit\MethodDemos\output\groundtruth\TUW-247301.pdf")</f>
      </c>
      <c r="C92" s="822">
        <f>HYPERLINK("D:\Java\git\MethodDemosGit\MethodDemos\output\result\result-TUW-247301-xstream.xml")</f>
      </c>
      <c r="D92" s="823">
        <f>HYPERLINK("D:\Java\git\MethodDemosGit\MethodDemos\output\extracted\grobid\grobid-TUW-247301-xstream.xml")</f>
      </c>
      <c r="E92" t="s" s="824">
        <v>267</v>
      </c>
      <c r="F92" t="s" s="825">
        <v>268</v>
      </c>
      <c r="G92" t="n" s="826">
        <v>0.86</v>
      </c>
      <c r="H92" t="n" s="827">
        <v>0.86</v>
      </c>
      <c r="I92" t="n" s="828">
        <v>0.86</v>
      </c>
    </row>
    <row r="93">
      <c r="A93" t="s" s="829">
        <v>269</v>
      </c>
      <c r="B93" s="830">
        <f>HYPERLINK("D:\Java\git\MethodDemosGit\MethodDemos\output\groundtruth\TUW-247741.pdf")</f>
      </c>
      <c r="C93" s="831">
        <f>HYPERLINK("D:\Java\git\MethodDemosGit\MethodDemos\output\result\result-TUW-247741-xstream.xml")</f>
      </c>
      <c r="D93" s="832">
        <f>HYPERLINK("D:\Java\git\MethodDemosGit\MethodDemos\output\extracted\grobid\grobid-TUW-247741-xstream.xml")</f>
      </c>
      <c r="E93" t="s" s="833">
        <v>270</v>
      </c>
      <c r="F93" t="s" s="834">
        <v>271</v>
      </c>
      <c r="G93" t="n" s="835">
        <v>0.8</v>
      </c>
      <c r="H93" t="n" s="836">
        <v>0.8</v>
      </c>
      <c r="I93" t="n" s="837">
        <v>0.8</v>
      </c>
    </row>
    <row r="94">
      <c r="A94" t="s" s="838">
        <v>272</v>
      </c>
      <c r="B94" s="839">
        <f>HYPERLINK("D:\Java\git\MethodDemosGit\MethodDemos\output\groundtruth\TUW-247743.pdf")</f>
      </c>
      <c r="C94" s="840">
        <f>HYPERLINK("D:\Java\git\MethodDemosGit\MethodDemos\output\result\result-TUW-247743-xstream.xml")</f>
      </c>
      <c r="D94" s="841">
        <f>HYPERLINK("D:\Java\git\MethodDemosGit\MethodDemos\output\extracted\grobid\grobid-TUW-247743-xstream.xml")</f>
      </c>
      <c r="E94" t="s" s="842">
        <v>273</v>
      </c>
      <c r="F94" t="s" s="843">
        <v>274</v>
      </c>
      <c r="G94" t="n" s="844">
        <v>0.0</v>
      </c>
      <c r="H94" t="n" s="845">
        <v>0.0</v>
      </c>
      <c r="I94" t="n" s="846">
        <v>0.0</v>
      </c>
    </row>
    <row r="95">
      <c r="A95" t="s" s="847">
        <v>275</v>
      </c>
      <c r="B95" s="848">
        <f>HYPERLINK("D:\Java\git\MethodDemosGit\MethodDemos\output\groundtruth\TUW-251544.pdf")</f>
      </c>
      <c r="C95" s="849">
        <f>HYPERLINK("D:\Java\git\MethodDemosGit\MethodDemos\output\result\result-TUW-251544-xstream.xml")</f>
      </c>
      <c r="D95" s="850">
        <f>HYPERLINK("D:\Java\git\MethodDemosGit\MethodDemos\output\extracted\grobid\grobid-TUW-251544-xstream.xml")</f>
      </c>
      <c r="E95" t="s" s="851">
        <v>276</v>
      </c>
      <c r="F95" t="s" s="852">
        <v>277</v>
      </c>
      <c r="G95" t="n" s="853">
        <v>0.0</v>
      </c>
      <c r="H95" t="n" s="854">
        <v>0.0</v>
      </c>
      <c r="I95" t="n" s="855">
        <v>0.0</v>
      </c>
    </row>
    <row r="96">
      <c r="A96" t="s" s="856">
        <v>278</v>
      </c>
      <c r="B96" s="857">
        <f>HYPERLINK("D:\Java\git\MethodDemosGit\MethodDemos\output\groundtruth\TUW-252847.pdf")</f>
      </c>
      <c r="C96" s="858">
        <f>HYPERLINK("D:\Java\git\MethodDemosGit\MethodDemos\output\result\result-TUW-252847-xstream.xml")</f>
      </c>
      <c r="D96" s="859">
        <f>HYPERLINK("D:\Java\git\MethodDemosGit\MethodDemos\output\extracted\grobid\grobid-TUW-252847-xstream.xml")</f>
      </c>
      <c r="E96" t="s" s="860">
        <v>279</v>
      </c>
      <c r="F96" t="s" s="861">
        <v>280</v>
      </c>
      <c r="G96" t="n" s="862">
        <v>0.89</v>
      </c>
      <c r="H96" t="n" s="863">
        <v>0.89</v>
      </c>
      <c r="I96" t="n" s="864">
        <v>0.89</v>
      </c>
    </row>
    <row r="97">
      <c r="A97" t="s" s="865">
        <v>281</v>
      </c>
      <c r="B97" s="866">
        <f>HYPERLINK("D:\Java\git\MethodDemosGit\MethodDemos\output\groundtruth\TUW-255712.pdf")</f>
      </c>
      <c r="C97" s="867">
        <f>HYPERLINK("D:\Java\git\MethodDemosGit\MethodDemos\output\result\result-TUW-255712-xstream.xml")</f>
      </c>
      <c r="D97" s="868">
        <f>HYPERLINK("D:\Java\git\MethodDemosGit\MethodDemos\output\extracted\grobid\grobid-TUW-255712-xstream.xml")</f>
      </c>
      <c r="E97" t="s" s="869">
        <v>282</v>
      </c>
      <c r="F97" t="s" s="870">
        <v>283</v>
      </c>
      <c r="G97" t="n" s="871">
        <v>0.0</v>
      </c>
      <c r="H97" t="n" s="872">
        <v>0.0</v>
      </c>
      <c r="I97" t="n" s="873">
        <v>0.0</v>
      </c>
    </row>
    <row r="98">
      <c r="A98" t="s" s="874">
        <v>284</v>
      </c>
      <c r="B98" s="875">
        <f>HYPERLINK("D:\Java\git\MethodDemosGit\MethodDemos\output\groundtruth\TUW-256654.pdf")</f>
      </c>
      <c r="C98" s="876">
        <f>HYPERLINK("D:\Java\git\MethodDemosGit\MethodDemos\output\result\result-TUW-256654-xstream.xml")</f>
      </c>
      <c r="D98" s="877">
        <f>HYPERLINK("D:\Java\git\MethodDemosGit\MethodDemos\output\extracted\grobid\grobid-TUW-256654-xstream.xml")</f>
      </c>
      <c r="E98" t="s" s="878">
        <v>285</v>
      </c>
      <c r="F98" t="s" s="879">
        <v>80</v>
      </c>
      <c r="G98" t="s" s="880">
        <v>81</v>
      </c>
      <c r="H98" t="n" s="881">
        <v>0.0</v>
      </c>
      <c r="I98" t="n" s="882">
        <v>0.0</v>
      </c>
    </row>
    <row r="99">
      <c r="A99" t="s" s="883">
        <v>286</v>
      </c>
      <c r="B99" s="884">
        <f>HYPERLINK("D:\Java\git\MethodDemosGit\MethodDemos\output\groundtruth\TUW-257397.pdf")</f>
      </c>
      <c r="C99" s="885">
        <f>HYPERLINK("D:\Java\git\MethodDemosGit\MethodDemos\output\result\result-TUW-257397-xstream.xml")</f>
      </c>
      <c r="D99" s="886">
        <f>HYPERLINK("D:\Java\git\MethodDemosGit\MethodDemos\output\extracted\grobid\grobid-TUW-257397-xstream.xml")</f>
      </c>
      <c r="E99" t="s" s="887">
        <v>287</v>
      </c>
      <c r="F99" t="s" s="888">
        <v>288</v>
      </c>
      <c r="G99" t="n" s="889">
        <v>0.83</v>
      </c>
      <c r="H99" t="n" s="890">
        <v>0.83</v>
      </c>
      <c r="I99" t="n" s="891">
        <v>0.83</v>
      </c>
    </row>
    <row r="100">
      <c r="A100" t="s" s="892">
        <v>289</v>
      </c>
      <c r="B100" s="893">
        <f>HYPERLINK("D:\Java\git\MethodDemosGit\MethodDemos\output\groundtruth\TUW-257870.pdf")</f>
      </c>
      <c r="C100" s="894">
        <f>HYPERLINK("D:\Java\git\MethodDemosGit\MethodDemos\output\result\result-TUW-257870-xstream.xml")</f>
      </c>
      <c r="D100" s="895">
        <f>HYPERLINK("D:\Java\git\MethodDemosGit\MethodDemos\output\extracted\grobid\grobid-TUW-257870-xstream.xml")</f>
      </c>
      <c r="E100" t="s" s="896">
        <v>290</v>
      </c>
      <c r="F100" t="s" s="897">
        <v>291</v>
      </c>
      <c r="G100" t="n" s="898">
        <v>0.6</v>
      </c>
      <c r="H100" t="n" s="899">
        <v>1.0</v>
      </c>
      <c r="I100" t="n" s="900">
        <v>0.75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2018-04-12T13:57:34Z</dcterms:created>
  <dc:creator>Apache POI</dc:creator>
</cp:coreProperties>
</file>