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<sst xmlns="http://schemas.openxmlformats.org/spreadsheetml/2006/main" count="309" uniqueCount="289">
  <si>
    <t>TUW-137078</t>
  </si>
  <si>
    <t>INTRODUCTION
EVALUATION METHODS
RESULTS
CONCLUSION
ACKNOWLEDGEMENTS</t>
  </si>
  <si>
    <t>INTRODUCTION
RESULTS
CONCLUSION
ACKNOWLEDGEMENTS</t>
  </si>
  <si>
    <t>TUW-138011</t>
  </si>
  <si>
    <t>Introduction
The case study
Linking: the relation between a formal and informal guideline
Where does the complexity come from?
Conclusions</t>
  </si>
  <si>
    <t>1 Introduction
2 The case study
3 Linking: the relation between a formal and informal guideline
4 Where does the complexity come from?
5 Conclusions</t>
  </si>
  <si>
    <t>TUW-138447</t>
  </si>
  <si>
    <t>INTRODUCTION
STATE OF THE ART
BACKGROUND
Neural networks
Basis functions
Radial basis function networks
Linear network models
Forward selection
Non–linear network models
PROPOSED MODEL
Modified estimator for RBFN weights
Our algorithm
EXPERIMENTAL RESULTS
Training and test sets
Results
CONCLUSION AND FUTURE WORK
Alessandro Artusi
Alexander Wilkie</t>
  </si>
  <si>
    <t>1. INTRODUCTION
2. STATE OF THE ART
3. BACKGROUND
4. PROPOSED MODEL
5. EXPERIMENTAL RESULTS
6. CONCLUSION AND FUTURE WORK
TABLES</t>
  </si>
  <si>
    <t>TUW-138544</t>
  </si>
  <si>
    <t>INTRODUCTION
BACKGROUND
MPEG-7 aggregation and localisation structures
Semantic feature enrichment
THE VIZIR PROJECT
Overview
General framework design
Visual feature modelling
FEATURE DERIVATION MODELLING
Overview
Feature aggregation and localisation
Semantic feature enrichment
Implementation details
CONCLUSION</t>
  </si>
  <si>
    <t>1. INTRODUCTION
2. BACKGROUND
2.1 MPEG-7
3. THE VIZIR PROJECT
4. FEATURE DERIVATION MODELLING
4.4 Implementation details
5. CONCLUSION
ACKNOWLEDGEMENTS</t>
  </si>
  <si>
    <t>TUW-138547</t>
  </si>
  <si>
    <t>Introduction
Related work
Applications and problems of Parallel Video Processing
Basic use cases
Application use cases
Problem areas
Prototype design
Architecture
Differences of VP to PSVP
Implementation
Software
Gigabit Ethernet network
Conclusions and future work
Acknowledgements</t>
  </si>
  <si>
    <t>1. Introduction
2. Related work
3. Applications and problems of Parallel Video Processing
4. Prototype design
5. Implementation
6. Conclusions and future work
7. Acknowledgements</t>
  </si>
  <si>
    <t>TUW-139299</t>
  </si>
  <si>
    <t>Introduction
The Plan Representation Language Asbru
Related Work
Design and Implementation
User Involvement
Conclusion</t>
  </si>
  <si>
    <t>1 Introduction
2 The Plan Representation Language Asbru
3 Related Work
5 User Involvement</t>
  </si>
  <si>
    <t>TUW-139761</t>
  </si>
  <si>
    <t>Abstract
Zusammenfassung
Acknowledgements
Contents
Introduction
Option pricing
Basic approaches in option pricing
Some definitions and basic models
The Black-Scholes formula
Discrete-time stochastic processes and the GARCH model
Discrete-time stochastic processes
The GARCH model
Monte Carlo simulation of a GARCH process
Overview of Genetic Programming
Genetic algorithms
Basic terminology
Flowchart of a simple genetic algorithm
Additional settings
Genetic Programming
Terminal set and function set
Creation of the initial population
Genetic operations
Automatic defined functions
Bloat control
Control parameters
A survey of existing approaches in option pricing
Neural networks
Markov chain approximation
Genetic Programming
Strategic decisions of the new approach
GARCH process
Genetic Programming
Functions and terminals
Fitness function and bloat control
Population size, number of generations and mutation
Automatic defined functions and hybrid approaches
Implementation details
Libraries
The Genetic Programming kernel
A random number generator library
GNU Scientific Library
New classes and functions
Additional functions
GPOPdata
MyGPVariables
MyGene
MyGP
MyPopulation
Executables
Overview UML diagram
Results and statistics
Statistics of the identification of the best configuration
Setting of the test environment
Test results
Utilization of the ADFs and the hybrid approaches
Comparison of the best equation found with the original process
Setting of the Genetic Algorithm
The result
The original process
Comparison of the results with other approaches
Comparison of the result with [Han98]
Comparison of the result with [DS01]
Comparison of the result with [Keb99]
Conclusion
New approaches
Summary of the result
Future issues
List of Figures
List of Tables</t>
  </si>
  <si>
    <t>Acknowledgements
Contents
1 Introduction 2 Option pricing
3 Overview of Genetic Programming
4 A survey of existing approaches in option pricing
5 Strategic decisions of the new approach
6 Implementation details
7 Results and statistics
8 Conclusion
Chapter 1 Introduction
Chapter 2 Option pricing
Chapter 3 Overview of Genetic Programming
Grow:
Ramped
Ramped
Ramped
Chapter 4 A survey of existing approaches in option pricing
Chapter 5 Strategic decisions of the new approach
Chapter 6 Implementation details
Chapter 7 Results and statistics
Chapter 8 Conclusion
List of Figures
List of Tables</t>
  </si>
  <si>
    <t>TUW-139769</t>
  </si>
  <si>
    <t>Introduction
Thesis Overview
Branch and Cut
Integer Programming Problems
Convex Hull of an Integer Program
Relaxations
Branch and Bound
Cutting Plane Algorithms
Branch and Cut
Local Branching
Soft vs. Hard Variable Fixing
A Basic Local Branching Framework
Local Branching Extensions
An Advanced Local Branching Framework
Basic Functionality
Limitations
Extending the Basic Algorithm
Using Multiple Local Trees
Aborting Local Trees
Tightening the Search Tree by Variable Fixing
Utilizing the Extensions
COIN/BCP
COIN Overview
History
Components
Design of COIN/BCP
Variables and Cuts
COIN/BCP modules
The Tree Manager Module
The Linear Programming Module
The Cut Generator Module
The Variable Generator Module
The Linear Programming Module
The LP Engine
Managing the LP Relaxation
Branching
Parallelizing COIN/BCP
Inter-Process Communication
Fault Tolerance
Developing Applications with COIN/BCP
The BCP_tm_user Class
The candidate queue
The BCP_lp_user Class
Implementation of the Framework
Integrating Local Branching into COIN/BCP
Identifying Local Tree Nodes
The LB tm Module
The LB lp Module
Creating the Hamming distance cut
Managing Local Trees
The LocalTreeIndex
The LocalTree class
The LocalTreeIndex class
The LocalTreeManager
Controlling Local Branching
Implementing a Basic Local Branching Algorithm
Multidimensional Knapsack Problems
Introduction
Algorithms for Knapsack Problems
Multidimensional Knapsack Problems
Heuristic Algorithms
Greedy Heuristics
Relaxation-Based Heuristics
Hybrid Algorithms
Evolutionary Algorithms
A Sample Application: MD-KP
KS tm implementation
Test File Format
Setting up the Core Matrix
Packing and Unpacking of Cuts
Sending the Problem Description to the LP Module
Creating a KS MetaHeuristic Object
KS lp Implementation
Generating Feasible Solutions
Generating Cuts
KS init Implementation
KS MetaHeuristic Implementation
Configuring Local Branching
Setting up Local Branching
Creating the Initial Solution
Imposing Node Limits on Local Trees
Handling Terminated Local Trees
Finishing Touches
Test Results
Test Environment
Test Results Overview
Final Objective Comparison
Online Performance
Local Branching Configurations
Short-Time Tests
Local Branching and Node Limits
Mknapcb7: 100 variables, 30 constraints
Mknapcb8: 250 variables, 30 constraints
Mknapcb9: 500 variables, 30 constraints
MK-gk11: 2500 variables, 100 constraints
Cut Generation
Mknapcb7: 100 variables, 30 constraints
Multiple Initial Solutions
Mknapcb7: 100 variables, 30 constraints
Mknapcb8: 250 variables, 30 constraints
Mknapcb9: 500 variables, 30 constraints
Long Runs
Summary and Outlook
COIN/BCP patches
Adding User-Defined Messages
Extending the Candidate List
include/BCP_tm_node.hpp
include/BCP_tm_node.cpp
TM/BCP_tm_functions.cpp
Counting Pruned Nodes
TM/BCP tm msg node rec.cpp
TM/BCP tm msgproc.cpp
Aborting Local Trees
include/BCP tm node.hpp
TM/BCP tm functions
Test Scripts
Generating Log Files
Analyzing Log Files</t>
  </si>
  <si>
    <t>Abstract
Zusammenfassung
Contents
1 Introduction
4
2 Branch and Cut
6
3 Local Branching
11
4 An Advanced Local Branching Framework
16
5 COIN/BCP
21
6 Implementation of the Framework
29
7 Multidimensional Knapsack Problems
39
8 A Sample Application: MD-KP
44
9 Test Results
57
10 Summary and Outlook A COIN/BCP patches
73 74
B Test Scripts
80
82
Introduction
Branch and Cut
Local Branching
An Advanced Local Branching Framework
COIN/BCP
The candidate queue
Implementation of the Framework
–
–
Creating the Hamming distance cut
The LocalTree class
The LocalTreeIndex class
Multidimensional Knapsack Problems
A Sample Application: MD-KP
– – – –
– –
Test Results
Mknapcb7: 100 variables, 30 constraints
(1) (2) (3)
Mknapcb8: 250 variables, 30 constraints
(1) (2) (3)
Mknapcb9: 500 variables, 30 constraints
(1) (2) (3)
MK-gk11: 2500 variables, 100 constraints
(1)
(2) (3) (4)
Mknapcb7: 100 variables, 30 constraints
(1) (2) (3)
56824 35914.54 58364 36878.71 56508 35706.59 56930 56930 56930 35989.96 35989.96 35989.96 56629 35783.77 57146 57146 57146 35983.42 35983.42 35983.42 56219 35524.30 56413 35650.11 57429 36278.42 56447 56447 35659.16 107746 68108.02 108336 68469.89 106442 67257.55 106786 67499.44 107414 67885.23 107246 67736.79 106297 67181.55 103998 65727.95 106758 67468.22 105716 66814.53 150097 94866.84 149907 94742.37 152973 96697.38 153190 96825.11 150287 94947.21 148544 93891.89 147471 93218.07 152912 96656.17 149570 94541.43 149595 94554.53
115850 73215.35 114701 72473.47 116661 73729.35 115152 72784.41 116385 73553.33 115600 73065.10 113982 72038.81 114190 72170.82 115419 72943.75 116988 73908.53 217995 137801.07 214626 135609.00 215844 136411.96 217827 137671.45 215559 136263.63 215722 136366.40 215780 136398.82 216419 136784.92 217290 137348.63 214633 135652.21 301643 190667.63 299987 189618.86 304994 192792.68 301955 190809.87 304413 192423.62 296959 187705.63 303270 191687.73 306937 193995.36 303111 191592.30 300499 189930.56
Mknapcb7: 100 variables, 30 constraints
(1) (2) (3)
Mknapcb8: 250 variables, 30 constraints
(1) (2) (3)
Mknapcb9: 500 variables, 30 constraints
(1) (2) (3)
56824 35914.54 58520 58520 36990.73 36990.73 56553 35719.57 56930 56930 35990.17 35990.17 56629 35796.56 57146 57146 36058.77 36058.77 56253 35553.50 56457 35674.56 57433 36299.70 56447 56447 35683.55 35683.55 107746 107746 68110.74 68110.74 108352 68489.44 106442 67280.00 106806 67516.62 107414 67893.45 107246 107246 67789.77 67789.77 106305 67189.00 103998 65739.76 106800 67501.87 105742 66838.93 150097 94866.62 149907 94748.96 152973 96697.38 153190 96838.22 150287 150287 95000.95 95000.95 148544 148544 93901.04 93901.04 147471 93216.50 152877 96629.50 149570 94546.38 149595 149595 94565.92 94565.92
115850 73227.44 114701 72497.70 116661 73744.23 115206 72816.38 116385 73565.28 115741 73095.36 113979 72044.76 114190 72166.85 115419 72943.75 116988 73921.92 218042 137831.38 214626 135671.85 215885 136454.78 217827 137697.27 215559 136263.27 215726 136370.18 215792 136407.75 216419 136808.10 217312 137350.16 214633 135661.50 301643 190668.82 299987 189630.07 305002 192804.37 302004 190896.06 304411 192419.64 296986 187727.07 303285 191710.94 306911 194005.21 303111 191600.27 300488 189945.99
(1) (2) (3) (4) (5)
Summary and Outlook
COIN/BCP patches
Test Scripts
– –
– – – –</t>
  </si>
  <si>
    <t>TUW-139781</t>
  </si>
  <si>
    <t>Introduction
The Multidimensional Knapsack Problem
The Memetic Algorithm Part
The Branch-and-Cut Part
Parallel Execution and Communication
Computational Experiments
Conclusions</t>
  </si>
  <si>
    <t>1 Introduction
2 The Multidimensional Knapsack Problem
3 The Memetic Algorithm Part
4 The Branch-and-Cut Part
5 Parallel Execution and Communication
6 Computational Experiments
7 Conclusions</t>
  </si>
  <si>
    <t>TUW-139785</t>
  </si>
  <si>
    <t>Introduction
Motivation
Combinatorial Optimization and Metaheuristics
Guide to the thesis
Quadratic Assignment Problem
Problem Description
Formulations
Permutation Formulation
Integer Linear Programming
Trace Formulation
Lower Bounds
Solution Methods
Exact Algorithms
Heuristics
Metaheuristics
Research Trends
Applications
Steinberg Wiring Problem
Antenna Assembly Sequence Problem
Metaheuristics
Basic Local Search
Simulated Annealing
Tabu Search
Guided Local Search
Greedy Randomized Adaptive Search Procedure
Requirements
Functionality
Local Search
Simulated Annealing
Tabu Search
Guided Local Search
Greedy Randomized Adaptive Search Procedure
Example Problem
Parameter Handling
Design
Usability
Implementation
Overview
Class reference
Class chromosome
Class ea_advbase
Class lsbase
Class localSearch
Class simulatedAnnealing
Class tabuSearch
Class guidedLS
Class GRASP
Class feature
Class tabuAttribute
Class tabulist
Class move and childs
Class qapChrom
Class qapInstance
Class qapFeature
Class qapTabuAttribute
Parameter handling
Usage
Interface aObjProvider
Interface tabulistProvider
Interface gcProvider
Interface tabuProvider
Parameters
Experimental Results
Test Cases
Test Setup and Procedure
Results
Conclusions
List of Algorithms
List of Figures
List of Tables</t>
  </si>
  <si>
    <t>Kurzfassung
Danksagung
Table of Contents
Chapter 1 Introduction
1.1 Motivation
1.2 Combinatorial Optimization and Metaheuristics
1.3 Guide to the thesis
Chapter 2 Quadratic Assignment Problem
2.1 Problem Description
2.2 Formulations
2.3 Lower Bounds
2.4 Solution Methods
2.5 Applications
Chapter 3 Metaheuristics
3.1 Basic Local Search
3.2 Simulated Annealing
3.3 Tabu Search
3.4 Guided Local Search
3.5 Greedy Randomized Adaptive Search Procedure
Chapter 4 Requirements
4.1 Functionality
4.2 Design
4.3 Usability
Chapter 5 Implementation
5.1 Overview
5.2 Class reference
5.3 Usage
Chapter 6 Experimental Results
6.1 Test Cases
6.2 Test Setup and Procedure
6.3 Results
Chapter 7 Conclusions
List of Algorithms
List of Figures
List of Tables</t>
  </si>
  <si>
    <t>TUW-140047</t>
  </si>
  <si>
    <t>Introduction
MIREX 2006 Tasks
Audio Music Similarity and Retrieval
Human Evaluation
Statistics
Audio Cover Song Identification
Implementation
Audio Feature Extraction
Distance Matrix Calculation
MIREX 2006 Results
Audio Music Similarity and Retrieval
Human Evaluation
Statistics
Runtimes
Audio Cover Song Identification
Conclusions
Acknowledgments</t>
  </si>
  <si>
    <t>Thomas Lidy
1. Introduction
Andreas Rauber
2. MIREX 2006 Tasks
3. Implementation
4. MIREX 2006 Results
5. Conclusions
6. Acknowledgments</t>
  </si>
  <si>
    <t>TUW-140048</t>
  </si>
  <si>
    <t>Motivation
The transformation process: An overview
The GILDAnet UMM example
Processing the XMI representation (Stage 1)
Extracting the relevant XMI objects
Obstacles regarding the XMI processing
Transforming UML elements to UMM objects (Stage 2)
Processing collaborations between partners
Processing information exchanges between partners
Finishing the UMM object model
Transforming UMM to BPSS (Stage 3)
Processing collaborations between partners
Processing information exchanges between partners
Related work
Conclusion</t>
  </si>
  <si>
    <t>1 Motivation
2 The transformation process: An overview
3 Processing the XMI representation (Stage 1)
4 Transforming UML elements to UMM objects (Stage 2)
5 Transforming UMM to BPSS (Stage 3)
6 Related work
7 Conclusion</t>
  </si>
  <si>
    <t>TUW-140229</t>
  </si>
  <si>
    <t>Introduction
Patterns of behavior
Tool architecture
Data extraction
Calculation of learning styles
Conclusion and future work</t>
  </si>
  <si>
    <t>1. Introduction
2. Patterns of behavior
3. Tool architecture
4. Conclusion and future work</t>
  </si>
  <si>
    <t>TUW-140253</t>
  </si>
  <si>
    <t>INTRODUCTION
STATIC PROCESS TYPES
DYNAMIC TOKENS
DYNAMIC TYPING
RACE-FREE PROGRAMS
DISCUSSION, RELATED WORK
CONCLUSION</t>
  </si>
  <si>
    <t>1 INTRODUCTION
2 STATIC PROCESS TYPES
3 DYNAMIC TOKENS
4 DYNAMIC TYPING
5 RACE-FREE PROGRAMS
6 DISCUSSION, RELATED WORK
7 CONCLUSION</t>
  </si>
  <si>
    <t>TUW-140308</t>
  </si>
  <si>
    <t>Introduction
What Is Algorithmic Thinking?
How to Teach Algorithmic Thinking?
Example: Paths in Mazes
Problem Analysis
A First Solution Strategy
A Model of a Maze
Basic Actions of a Maze-Algorithm
A First Algorithm
Random Paths
Using Ariadne's Thread
Example: Parallel Sorting
Summary</t>
  </si>
  <si>
    <t>1 Introduction
2 What Is Algorithmic Thinking?
3 How to Teach Algorithmic Thinking?
4 Example: Paths in Mazes
5 Example: Parallel Sorting
6 Summary</t>
  </si>
  <si>
    <t>TUW-140533</t>
  </si>
  <si>
    <t>Acknowledgements
Introduction
Historical perspective
Theoretical Foundations
Propositional Logic
Syntax
Semantics
Natural Deduction
Sequent Calculus
Hoare Calculus
Weakest Preconditions
Selected Tools
Overview
Related work
Frege Program Prover
KeY System
Perfect Developer
PVS Specification and Verification System
Examples
Criteria
Methodology
Frege Program Prover
Cubic sum
Program code
Prover output
Analysis
Division
Program code
Prover output
Analysis
Factorial
Program code
Prover output
Analysis
Fibonacci numbers
Program code
Prover output
Analysis
Inconsistency test
Program code
Prover output
Analysis
Multiplication
Program code
Prover output
Analysis
Degree of coverage Total coverage after slight modifications.
False theorem test
Program code
Prover output
Analysis
Correct theorem test
Program code
Prover output
Analysis
Conditional weakest precondition
Program code
Prover output
Analysis
KeY System
Cubic sum
Program code
Analysis
Conditional
Program code
Analysis
Division
Program code
Analysis
Factorial
Program code
Analysis
List maximum
Program code
Analysis
Multiplication
Program code
Analysis
Prime
Program code
Analysis
Perfect Developer
Cubic sum
Program code
Analysis
Factorial
Program code
Analysis
Intersection
Program code
Analysis
Inversions
Program code
Prover output
Analysis
List maximum
Program code
Analysis
Multiplication
Program code
Analysis
Prime
Program code
Analysis
Quicksort
Program code
Analysis
PVS Specification and Verification System
Cubic sum
Program code
Proof procedure
Factorial
Program code
Proof procedure
Analysis
Inversions
Program code
Proof procedure
Analysis
Multiplication
Program code
Proof procedure
Analysis
Analysis
Quicksort
Program code
Analysis
Summary
Resources</t>
  </si>
  <si>
    <t>Zusammenfassung
Acknowledgements
Contents
1 Introduction
2 Theoretical Foundations
3 Selected Tools
4 Examples
5 Summary
Resources</t>
  </si>
  <si>
    <t>TUW-140867</t>
  </si>
  <si>
    <t>INTRODUCTION
FORMAL VERIFICATION OF SOFTWARE
OBSERVATIONS
CONCLUSION
APPENDIX: PROBLEMS TO BE VERIFIED WITH PERFECT DEVELOPER
Easy Problems
Slightly harder problems</t>
  </si>
  <si>
    <t>1. INTRODUCTION
2. FORMAL VERIFICATION OF SOFTWARE
3. OBSERVATIONS
4. CONCLUSION
APPENDIX: PROBLEMS TO BE VERIFIED WITH PERFECT DEVELOPER</t>
  </si>
  <si>
    <t>TUW-140895</t>
  </si>
  <si>
    <t>INTRODUCTION
PREVIOUS WORK
METAHEURISTICS
Variable Neighbourhood Search
Ant Colony Optimisation
NEIGHBOURHOOD STRUCTURES
Tree Based Neighbourhoods
Edge Exchange Neighbourhood
Node Swap Neighbourhood
Level Based Neighbourhoods
Centre Exchange Neighbourhood
Level Change Neighbourhood
ANT COLONY OPTIMISATION FOR THE BDMST PROBLEM
Variable Neighbourhood Descent
Ant Colony Optimisation
IMPLEMENTATION
User Manual
COMPUTATIONAL RESULTS
CONCLUSIONS</t>
  </si>
  <si>
    <t>CONTENTS
LIST OF FIGURES
LIST OF TABLES
1. INTRODUCTION
2. PREVIOUS WORK
3. METAHEURISTICS
4. NEIGHBOURHOOD STRUCTURES
5. ANT COLONY OPTIMISATION FOR THE BDMST PROBLEM
6. IMPLEMENTATION
7. COMPUTATIONAL RESULTS
8. CONCLUSIONS</t>
  </si>
  <si>
    <t>TUW-140983</t>
  </si>
  <si>
    <t>Introduction
The Add-A-Tag algorithm
Evaluation of profile adaptivity
Conclusion</t>
  </si>
  <si>
    <t>1. Introduction
2. The Add-A-Tag algorithm
4. Conclusion</t>
  </si>
  <si>
    <t>TUW-141024</t>
  </si>
  <si>
    <t>Introduction
Motivation
The way to the meta schema
Extension of Asbru and PROforma
Extending Asbru
Extending PROforma
Evaluation
Conclusion and future work</t>
  </si>
  <si>
    <t>1. Introduction
2. Motivation
3. The way to the meta schema
4. Extension of Asbru and PROforma
5. Evaluation
6. Conclusion and future work</t>
  </si>
  <si>
    <t>TUW-141065</t>
  </si>
  <si>
    <t>Introduction
Background
Materials
Method for statistical data analysis
Results
Measures of Web-OSPAN
Active/reflective dimension
Sensing/intuitive dimension
Visual/verbal dimension
Sequential/global dimension
Conclusion and future work
References</t>
  </si>
  <si>
    <t>1. Introduction
2. Background
3. Materials
4. Method for statistical data analysis
5. Results
6. Conclusion and future work</t>
  </si>
  <si>
    <t>TUW-141121</t>
  </si>
  <si>
    <t>Introduction
Related Work
Experiments
Audio Features
Lyrics Features
Classification Results
Conclusions and Future Work</t>
  </si>
  <si>
    <t>1 Introduction
2 Related Work
3 Experiments
4 Conclusions and Future Work</t>
  </si>
  <si>
    <t>TUW-141140</t>
  </si>
  <si>
    <t>Introduction
Background and Motivation
Work in Progress
SWOT Analysis
Scope and objectives of MDWEnet
Activities
Possibilities
Decisions
Plan of actions
Results so far
Future plans</t>
  </si>
  <si>
    <t>1 Introduction
2 Background and Motivation
2.1 Work in Progress
a) Addressing new concerns in Web application development
b) Quality evaluation
c) Metamodel profiling and integration
d) Other
2.2 SWOT Analysis
a) Strengths
b) Weaknesses
c) Opportunities
d) Threats
3 Scope and objectives of MDWEnet
4 Activities
4.1 Possibilities
Option 1:
Option 2:
4.2 Decisions
4.3 Plan of actions
4.4 Results so far
5 Future plans</t>
  </si>
  <si>
    <t>TUW-141336</t>
  </si>
  <si>
    <t>Introduction
QXOR, XOR and the Maximal rank Property
Notation
Upper and Lower Bounds for the QXOR-SAT Property
The Case e = 2
Experimental Results
Bad Cycles and the (a,2)-QXOR-SAT Property
The Distribution Functions for 2-XOR-SAT and 2-Max-rank
The Distribution Function for (a,2)-QXOR-SAT
The Case e ≥ 3
Conclusion
Acknowledgments</t>
  </si>
  <si>
    <t>1. Introduction
2. , and the Property
3. The Case = 2
4. The Case 3
5. Conclusion
Acknowledgments</t>
  </si>
  <si>
    <t>TUW-141618</t>
  </si>
  <si>
    <t>Introduction
On-Line Analytical Processing
OLAP and the 3-layer database reference model
Approaching a solution
Conclusions</t>
  </si>
  <si>
    <t>1 Introduction
2 On-Line Analytical Processing
3 OLAP and the 3-layer database reference model
4 Approaching a solution
5 Conclusions</t>
  </si>
  <si>
    <t>TUW-141758</t>
  </si>
  <si>
    <t>Introduction
Motivation
Research Question
Clinical Practice Guidelines
Related Work
Background
SNOMED-Systematized Nomenclature of Medicine-Cinical Terms®
International Classification of Diseases and Related Health Problems (ICD)
Unified Medical Language System (UMLS)
Evaluation
Sensitivity/Recall
Specificity
Positive Predictive Value (PPV)/Precision
Negative Predictive Value (NPV)
Correlation between Statistical Parameters
A Simple Algorithm for Identifying Negated Findings and Diseases in Discharge Summaries-NegEx
Preprocessing of Selected Documents
Description of the Algorithms
Performance Analysis
Applications of NegEx
Use of Methods for the Parsing Process of Formal Computer Languages-NegFinder
The Components Pipeline
Concept Finding
Input Transformation
The Lexical Scanner
The Parser
Evaluation
Applications of NegFinder
A Controlled Trial of Automated Classification of Negation from Clinical Notes
Method
Statistical Analysis
Negation Processing in Electronic Health Records in Bulgarian
System Architecture
Details of Negation Identification
Evaluation
Conclusio
Automatic Mapping Clinical Notes to Medical Terminologies
Method
Preprocessing
Negation Detection
Evaluation
Concept Negation in Free Text Components of Vaccine Safety Reports
Ad-Hoc Classification of Electronic Clinical Documents – NegExpander
A Hybrid Approach to Automated Negation Detection in Clinical Radiology Reports
Discussion
Chapter 4 NegHunter
MetaMap Transfer (MMTx)
The Negation Detection Algorithms
The Adverbial Negation
The Intra-Phrase Triggered Negation
The Prepositional Negation
The Adjective Negation
The Verb Negation
Assigning Prepositional Information
Summary
Evaluation
Distribution of Identified Negated Phrases
Analysing the Performance of NegHunter
Errors Related to MMTx
Discussion
Conclusion</t>
  </si>
  <si>
    <t>Kurzfassung
Contents
List of Tables
List of Figures
Introduction
1.1 Motivation
1.2 Research Question
Clinical Practice Guidelines
Related Work
3.1 Background
3.2 Evaluation
3.3 A Simple Algorithm for Identifying Negated Findings and Diseases in Discharge Summaries - NegEx
3.4 Use of Methods for the Parsing Process of Formal Computer Languages - NegFinder
3.5 A Controlled Trial of Automated Classification of Negation from Clinical Notes
3.7 Automatic Mapping Clinical Notes to Medical Terminologies
3.8 Concept Negation in Free Text Components of Vaccine Safety Reports
3.9 Ad-Hoc Classification of Electronic Clinical Documents – NegExpander
3.10 A Hybrid Approach to Automated Negation Detection in Clinical Radiology Reports
3.11 Discussion
NegHunter
4.1 MetaMap Transfer (MMTx)
4.2 The Negation Detection Algorithms
4.3 Summary
Evaluation
5.1 Distribution of Identified Negated Phrases
5.2 Analysing the Performance of NegHunter
Conclusion</t>
  </si>
  <si>
    <t>TUW-168222</t>
  </si>
  <si>
    <t>INTRODUCTION
A LEXICAL CORPUS OF PERCEPTIONAL EXPRESSIONS
THE ANALYZING TOOL
FURTHER RESEARCH</t>
  </si>
  <si>
    <t/>
  </si>
  <si>
    <t>TUW-168482</t>
  </si>
  <si>
    <t>Introduction
T-Norm Based Fuzzy Logics
Design Choices
T-Norms
Lukasiewicz Logic
Gödel Logic
Product Logic
A Uniform Hypersequent System
Giles's Game
Motivation
Betting on Positive Results
Decomposing Propositions
Implication
Negation
Disjunction
Conjunction
An example dialogue
Analyzing Giles's Game
Risk Values and Valuations
Stability of Results
Devising Rules for Other Connectives
Strong Conjunction
Strong Disjunction
Logical Equivalences as Game Equivalencies
Minimum
Maximum
Remarks on Quantifiers
Extending Giles's Game to Other Logics
Different Ways of Combining Bets
Summing Up Bets
Joint Bets
Selecting Representative Bets
Winning conditions
Rules for Decomposing Complex Assertions
Adequateness of the Rules
Alternative Rules
Rules for Other Connectives
Truth Comparison Games
Winning strategies for O
Winning strategies for P
Extending G by Additional Operators
Implementation of Giles's Game
Webgame
Giles
Hypseq
TCGame
Notation used</t>
  </si>
  <si>
    <t>Zusammenfassung
Table of Contents
1 Introduction 2 T-Norm Based Fuzzy Logics
1 3
3 Giles’s Game
16
4 Extending Giles’s Game to Other Logics
43
5 Truth Comparison Games
63
6 Implementation of Giles’s Game
69
Notation used Bibliography List of Figures List of Tables Index
77 79 82 83 84
CHAPTER
Introduction
Webgame:
Giles:
Hypseq:
TCGame:
CHAPTER
T-Norm Based Fuzzy Logics
CHAPTER
Giles’s Game
CHAPTER
Extending Giles’s Game to Other Logics
CHAPTER
Truth Comparison Games
CHAPTER
Implementation of Giles’s Game
Notation used
for { L
for { L
for { L
List of Figures
List of Tables
Index</t>
  </si>
  <si>
    <t>TUW-169511</t>
  </si>
  <si>
    <t>Introduction
Problem Description
Dynamic aspects
Evaluation of the approach
Acknowledgements</t>
  </si>
  <si>
    <t>1 Introduction
2 Problem Description
3 Dynamic aspects
4 Evaluation of the approach</t>
  </si>
  <si>
    <t>TUW-172697</t>
  </si>
  <si>
    <t>Plato
Acknowledgements</t>
  </si>
  <si>
    <t>Categories and Subject Descriptors
General Terms Plato
Acknowledgements</t>
  </si>
  <si>
    <t>TUW-174216</t>
  </si>
  <si>
    <t>Introduction
Related work
The extensible characterisation languages
Introduction
The extraction language XCEL
The description language XCDL
Comparing digital objects
Summary
Summary and Outlook
Acknowledgements</t>
  </si>
  <si>
    <t>1 Introduction
2 Related work
3 The extensible characterisation languages
4 Summary and Outlook
Acknowledgements</t>
  </si>
  <si>
    <t>TUW-175428</t>
  </si>
  <si>
    <t>Einleitung
Problembeschreibung
Mögliche Erweiterungen
Verwandte Arbeiten
Vehicle Routing Problem
Capacitated Vehicle Routing Problem
Split Delivery Vehicle Routing Problem
Vehicle Routing Problem with Time Windows
Generalisierte Netzwerkprobleme
Traveling Salesman Problem
Bekannte Lösungsansätze
Dynamische Programmierung
Kürzeste Wege in einem Graphen
Variable Nachbarschaftssuche
Lokale Suche und Shaking
Lokale Suche und Shaking
Genereller Ansatz für die Variable Nachbarschaftssuche
Ein hybrides Verfahren
Der grundsätzliche Ablauf
Variable Nachbarschaftssuche und Dynamische Programmierung
Der Algorithmus im Detailg
Partitionierung vorhandener Bestellungen
Zuordnung von Artikeln zu Touren
Konstruktionsheuristiken
Reparatur-und Verbesserungsheuristik
Durchsuchen der Nachbarschaften
Dynamische Reihenfolge der Nachbarschaften
Berechnung einzelner Touren
Repräsentation als Graph
Ein Dynamisches Programm
S-Shape-Heuristik
Zuordnung von Arbeitern zu Touren
Konstruktionsheuristik
Reparatur-und Verbesserungsheuristik
Erweiterter Algorithmus
Testergebnisse
Wahl der Konstruktionsheuristik
Wahl von Berechnungsparametern
Effizienz einzelner Nachbarschaften
Rechenzeit der Nachbarschaften
Laufzeit und Lösungsverbesserung
Lösungsqualität bei Verwendung zusätzlicher Nachbarschaften
Fazit</t>
  </si>
  <si>
    <t>[1] D. L. Applegate, R. E. Bixby, V. Chvatal, and W. J. Cook.</t>
  </si>
  <si>
    <t>TUW-176087</t>
  </si>
  <si>
    <t>Introduction
Methods
Type of study and participants
Procedure
Results
Discussion
Conclusions
Acknowledgment</t>
  </si>
  <si>
    <t>Introduction
1. Methods
2. Results
3. Discussion
4. Conclusions
Acknowledgment</t>
  </si>
  <si>
    <t>TUW-177140</t>
  </si>
  <si>
    <t>Motivation and General Information
Background
System Specifics
ccT on Stage
Conclusion</t>
  </si>
  <si>
    <t>1 Motivation and General Information
2 Background
3 System Specifics
4 cc on Stage
5 Conclusion</t>
  </si>
  <si>
    <t>TUW-179146</t>
  </si>
  <si>
    <t>Introduction
Related Work
Scenario
Architecture
Aspect-oriented Space Container
Execution of Aspect-oriented Space Containers in Publish/Subscribe Scenarios
Conclusion and Future Work</t>
  </si>
  <si>
    <t>1 Introduction
2 Related Work
3 Scenario
4 Architecture
5 Conclusion and Future Work</t>
  </si>
  <si>
    <t>TUW-180162</t>
  </si>
  <si>
    <t>Introduction
Overview
Inferring Important Features
Removing Spam from Search Engine Results
Feature Inference
Feature Selection
Preparation of Pages
Execution of Experiments and Results
Extraction of Important Features
Reducing Spam from Search Engine Results
Detecting Web Spam in Search Engine Results
Evaluation
Related Work
Conclusions
Acknowledgments
Appendix A: J48 Decision Tree
Appendix B: List of Experiments</t>
  </si>
  <si>
    <t>1 Introduction
2 Overview
3 Feature Inference
4 Reducing Spam from Search Engine Results
Title: Body: Domain name:
Filepath:
Out-links: In-links - Google: In-links - Yahoo!: PageRank site: PageRank domain:
Tfreq:
5 Related Work
6 Conclusions
Acknowledgments
Appendix A: J48 Decision Tree
Appendix B: List of Experiments</t>
  </si>
  <si>
    <t>TUW-181199</t>
  </si>
  <si>
    <t>General Information
Background
Answer-Set Programs
Tagging-Based Debugging
System
Discussion and Related Work</t>
  </si>
  <si>
    <t>1 General Information
2 Background
3 System
4 Discussion and Related Work</t>
  </si>
  <si>
    <t>TUW-182414</t>
  </si>
  <si>
    <t>Schlagworte
Kurzlebigkeit von Webinhalten
Aufbau von Webarchiven
Ethische Herausforderungen betreffend Webarchiv-Analyse
Das Web als Publikationsmedium
Die fehlerhafte Flüchtigkeit des Web
Das Archiv von öffentlichen Inhalten
Ansätze für "ethisch verantwortungsvolle" Webarchive
Die Zukunft der Webarchivierung</t>
  </si>
  <si>
    <t>none extracted value</t>
  </si>
  <si>
    <t>TUW-182899</t>
  </si>
  <si>
    <t>Introduction
Teachers' reflective practice
Social reflection and discussion
Current practices of social reflection
Technology and social reflection
Methodology
Participants
Design
Analysis
Findings
Images support a return to experience
Images prompt discussion of thoughts at the time
Images prompt sharing of background context
Images support reflective discussion
Images ground conversation
Illustrating and providing evidence
Images allow participants to see more
Discussion
Supported features of reflective discussion
Reflecting on the value of SenseCam features for reflection
Teacher suggestions for future SenseCam use
Implications and further Research
Acknowledgements</t>
  </si>
  <si>
    <t>1 Introduction
2 Teachers’ reflective practice
3 Methodology
4 Findings
5 Discussion
6 Acknowledg e ments</t>
  </si>
  <si>
    <t>TUW-185321</t>
  </si>
  <si>
    <t>I. INTRODUCTION
II. RESEARCH ISSUES
III. EVALUATION
IV. CONCLUSION AND FUTURE WORK</t>
  </si>
  <si>
    <t>TUW-185441</t>
  </si>
  <si>
    <t>INTRODUCTION
CONTRIBUTIONS
THEORY
PRACTICE
ASSESSMENT
FINIDINGS
CONCLUSIONS</t>
  </si>
  <si>
    <t>TUW-186227</t>
  </si>
  <si>
    <t>INTRODUCTION
INFORMATION NEEDS OF MODELERS
CLINICAL INFORMATION NEEDS
PHYSICIANS
NURSES AND NURSE PRACTITIONERS
C. PATIENTS
CONCLUSION
ACKNOWLEDGMENTS</t>
  </si>
  <si>
    <t>1 Information on patient data 2 Information 10 References relevant for diagnosis 9 Information 3 Information about other about disease or healthcare condition providers Clinical information needs 4 Information on 8 Institution management of specific disease or information condition 7 Information 5 Information on about impact on prophylaxis family members 6 Information on support for the patient</t>
  </si>
  <si>
    <t>TUW-189842</t>
  </si>
  <si>
    <t>Introduction
Motivating Mobility Project
Discussion
Acknowledgements</t>
  </si>
  <si>
    <t>Keywords
ACM Classification Keywords
Introduction
Motivating Mobility Project
Discussion
Acknowledgements</t>
  </si>
  <si>
    <t>TUW-191715</t>
  </si>
  <si>
    <t>Introduction
Scalability
Challenges in Scalability
Scalability Challenges in Visualization and Visual Analytics
Scalability Challenges in Rendering and Virtual Reality
Semantics
Challenges in Semantics
Semantics Challenges in Visualization and Visual Analytics
Semantics Challenges in Rendering and Virtual Reality
Fusion
Challenges in Fusion
Fusion Challenges in Visualization and Visual Analytics
Fusion Challenges in Rendering and Virtual Reality
Challenges in Interaction
Interaction Challenges in Visualization and Visual Analytics
Interaction Challenges in Rendering and Virtual Reality
Acquisition
Challenges in Acquisition
Acquisition Challenges in Visualization and Visual Analytics
Acquisition Challenges in Rendering and Virtual Reality
Conclusions</t>
  </si>
  <si>
    <t>1. Introduction
2. Scalability
3. Semantics
4. Fusion
5. Interaction
6. Acquisition
7. Conclusions
R E F E R E N C E S</t>
  </si>
  <si>
    <t>TUW-191977</t>
  </si>
  <si>
    <t>Introduction
Functions, Interoperability, and Compatibility
Specifications, Solutions, and Ontologies
Conclusions</t>
  </si>
  <si>
    <t>1 Introduction
2 Functions, Interoperability, and Compatibility
3 Specifications, Solutions, and Ontologies
4 Conclusions</t>
  </si>
  <si>
    <t>TUW-192724</t>
  </si>
  <si>
    <t>Introduction
The employee selection efficiency method-ESE
A model of employee selection for SME
A polynomial decision-making model using GMDH algorithm
The scheme of the SME procedure in the process of a strategic employee selection using the model of employee selection
Concluding remarks</t>
  </si>
  <si>
    <t>1. Introduction
2. The employee selection efficiency method - ESE
3. A model of employee selection for SME
3.1. A polynomial decision-making model using GMDH algorithm
3.2. The scheme of the SME procedure in the process of a strategic employee selection using the model of employee selection
5. Concluding remarks</t>
  </si>
  <si>
    <t>TUW-194085</t>
  </si>
  <si>
    <t>Introduction
Distributed Computing
Topology
Structure of the Thesis
A Word on Notation
Distributed Computing Models
Introduction
Asynchronous Message Passing à la FLP
A Formal Description
Omission Failure Model
A Formal Description
Asynchronous Shared Memory
A Formal Description
Atomic Snapshots
Safety and Liveness
Problem Specifications
Consensus
k-Set Agreement
Point-Set Topology
The Topology of Execution Spaces
Motivation
Execution Trees
Path–Sequence Duality
Topological Impossibility
Additional Structure — Configuration Similarity
Impossibility Results
Asynchronous Message Passing
Asynchronous Shared Memory
Transient Message Loss
Algebraic Topology
Introduction
Homology
Chain Complexes
The Homology Functor
Simplicial Complexes
Simplicial Homology
Algebraic vs. Combinatorial Topology
Singular Homology
Geometric Realization of Simplicial Complexes
Equivalence
Configuration Complexes
Input Complexes
Output Complexes
Protocol Complexes
Impossibility of k-Set Agreement
Full Information Protocols
Properties of Full Information Protocols
This Implies Impossibility
Summary
Topological Prerequisites
Motivation and Examples
Distances
Compactness in R n
Topologies
Open Sets and Neighborhoods
Closure, Interior, Boundary, Density
A.2.3. Continuity
A.2.4. Compactness
A.2.5. Product Spaces</t>
  </si>
  <si>
    <t>Contents
1. Introduction
1
2. Distributed Computing Models
4
3. Problem Specifications
11
4. Point-Set Topology
13
5. Algebraic Topology
28
6. Summary A. Topological Prerequisites
39 40
61
1. Introduction
2. Distributed Computing Models
3. Problem Specifications
4. Point-Set Topology
5. Algebraic Topology
6. Summary
A. Topological Prerequisites</t>
  </si>
  <si>
    <t>TUW-194561</t>
  </si>
  <si>
    <t>Introduction and Overview
Preliminaries
Rewriting with Forbidden Patterns
Computing Meaningful Results
Proving Termination
Conclusion and Related Work</t>
  </si>
  <si>
    <t>1 Introduction and Overview
2 Preliminaries
3 Rewriting with Forbidden Patterns
4 Computing Meaningful Results
5 Proving Termination
6 Conclusion and Related Work</t>
  </si>
  <si>
    <t>TUW-194660</t>
  </si>
  <si>
    <t>INTRODUCTION
OVERVIEW
INTERACTION NETS
NESTED PATTERN MATCHING AND ITS IMPLEMENTATION
CONCLUSION AND OUTLOOK</t>
  </si>
  <si>
    <t>R EFERENCES</t>
  </si>
  <si>
    <t>TUW-197422</t>
  </si>
  <si>
    <t>Introduction
Related Work
Interactivity
Interactivity-as-Product
Interactivity-as-Process
The Value of Interactivity?
Cognitive Theories &amp; Models
Postcognitivist Theories
Summary &amp; Discussion
Conclusion
Acknowledgements</t>
  </si>
  <si>
    <t>1. Introduction
2. Related Work
3. Interactivity
3.1. Interactivity-as-Product
3.2. Interactivity-as-Process
3.3. The Value of Interactivity?
4. Cognitive Theories &amp; Models
4.1. Postcognitivist Theories
4.2. Summary &amp; Discussion
5. Conclusion
Acknowledgements</t>
  </si>
  <si>
    <t>TUW-197852</t>
  </si>
  <si>
    <t>Introduction
Background
Realization
The Long-Term Vision
Motivation
The Basic Architecture
The Role of m2n
Conclusion</t>
  </si>
  <si>
    <t>Position Paper: m2n—A Tool for Translating Models to Natural Language Descriptions
1 Introduction
2 Background
3 Realization
/ variable declarations / / t e m p o r a r y b u f f e r f o r a l l d i s t i n c t v i s i t e d e l e m e n t s / / h o l d s a l r e a d y p r i n t e d model e l e m e n t s / / h o l d s a l l model e l e m e n t s / / function declarations / / i m p l e m e n t e d method o f i n t e r f a c e ; c a l l e d by m2n / / a l l model e l e m e n t s p r i n t e d ? / / s e a r c h f o r m o s t i m p o r t a n t model e l e m e n t / / add node a s s t a r t i n g c l a s s t o nodeQueue / / p r i n t model d e t a i l s /
/ g e t node t o d e s c r i b e / / print sentence for a t t r i b u t e s / / print sentence for inheritance ; add e a c h new s u b c l a s s t o nodeQueue / / print sentence for association ; add e a c h new a s s o c i a t e d c l a s s t o nodeQueue / / p r i n t i n g o f node c o m p l e t e d / / i f any n o d e s l e f t , r e p e a t ; /
4 The Long-Term Vision
5 Conclusion</t>
  </si>
  <si>
    <t>TUW-198400</t>
  </si>
  <si>
    <t>Introduction
The Evaluation Taxonomy
Model-driven Security Approaches
UMLsec (Juerjens 2002)
Secure Software Architectures by Using Aspects (H. Yu et al. 2005)
A Model-Based Aspect-Oriented Framework for Building Intrusion-Aware Software Systems (Zhu et al. 2008)
Automated Validation of Internet Security Protocols and Applications
Symbolic Model Verifier
Alloy
Evaluation of Model-driven Security Approaches
Conclusion
Acknowledgments</t>
  </si>
  <si>
    <t>1. Introduction
2. The Evaluation Taxonomy
2. Model-driven Security Approaches
3. Evaluation of Model-driven Security Approaches
5. Conclusion
Acknowledgments</t>
  </si>
  <si>
    <t>TUW-198401</t>
  </si>
  <si>
    <t>INTRODUCTION
COMPARISON
CONCLUSIONS</t>
  </si>
  <si>
    <t>1 INTRODUCTION
2 COMPARISON
3 CONCLUSIONS</t>
  </si>
  <si>
    <t>TUW-198405</t>
  </si>
  <si>
    <t>Introduction
A Model-driven Risk-based Decision Making Process
Phase 1: Modeling and Identification
Phase 2: Workshop-based Risk Assessment
Phase 3: Multiobjective Decision Support for Safeguard Selection
Conclusions</t>
  </si>
  <si>
    <t>1 Introduction
2 A Model-driven Risk-based Decision Making Process
3 Conclusions</t>
  </si>
  <si>
    <t>TUW-198408</t>
  </si>
  <si>
    <t>Einleitung
Die Auswahl von Software-Komponenten im Überblick
Ein interaktives Entscheidungsunterstützungssystem
Das Vorgehensmodell OTSO
Die Bestimmung effizienter Kombinationen von Software-Komponenten
Zwei Varianten für die interaktive Suche im Lösungsraums
Resümee und Ausblick</t>
  </si>
  <si>
    <t>TUW-200745</t>
  </si>
  <si>
    <t>Einleitung
Generalized Minimum Spanning Tree-Problem
Evolutionäre Algorithmen
Lösungsarchive
Lösungsrepräsentationen
Gosh-Kodierung
Pop-Kodierung
Branch and Bound
Bisherige Ansätze
EA mit Gosh-Lösungsarchiv
Einfügen einer Lösung
Konvertieren einer Lösung
EA mit Pop-Lösungsarchiv
Einfüge- und Konvertierungs-Funktionen
Algorithmus
Boundberechnung im Gosh-Archiv
Einfüge-Methode
Konvertierungs-Methode
Boundberechnung im Pop-Archiv
Inkrementelle Boundberechnung
Pop mit Nearest Neighbours Reduktion
Rekombination
Mutation
Einfüge-Methode
Konvertierungs-Methode
Ergebnisse
Vorgehensweise
Tests mit fixer Laufzeit
Analyse der Cuts
Gosh-Archiv
Nearest Neighbours
Pop-Archiv
Beide Archive
Fixe Anzahl von Generationen
State of the Art
Zusammenfassung</t>
  </si>
  <si>
    <t>[1]</t>
  </si>
  <si>
    <t>TUW-200748</t>
  </si>
  <si>
    <t>Acknowledgements
Introduction
The Rooted Delay-Constrained Steiner Tree Problem
The Multilevel Refinement heuristic
Structure of the thesis
Related work
Preprocessing
Heuristic algorithms
Construction heuristics
Improvement and meta-heuristics
Exact algorithms
Multilevel Refinement heuristic
Other related work
Algorithm
Problem formulation and definitions
General approach
Coarsening phase
An example
Solving the highest level
Refinement phase
The Key Path Improvement heuristic
Asymptotic runtime
Implementation
Additional data structures
The dmax property
Memory size problems
The changelog data structure
A detailed merge example
Parameters
randBoost
treeBoost
twoTermBoost
mixedEdgeBoost
scpMode
minKPCost
Shortest Constrained Path algorithms
Exact algorithm
Heuristic algorithm
Benchmarks and comparison
Evaluating parameters
randBoost
treeBoost
twoTermBoost
mixedEdgeBoost
scpMode
minKPCost
Automatic parameters
Results with automatic parameters
100 node instances
5000 node instances
Comparison to other heuristics
Conclusions and FutureWork</t>
  </si>
  <si>
    <t>Erklärung zur Verfassung der Arbeit
Acknowledgements
Kurzfassung
Contents
Introduction
Structure of the thesis
Related work
Construction heuristics
Improvement and meta-heuristics
Algorithm
An example
The Key Path Improvement heuristic
Implementation
The property
The data structure
The data structure
Exact algorithm
Heuristic algorithm
Benchmarks and comparison
Results with automatic parameters
Conclusions and Future Work</t>
  </si>
  <si>
    <t>TUW-200948</t>
  </si>
  <si>
    <t>Introduction
Probabilistic Inequalities
Linear Ordering
Max Lin-2
Discussions
Acknowledgments</t>
  </si>
  <si>
    <t>1 Introduction
2 Probabilistic Inequalities
3 Linear Ordering
4 Max Lin-2
5 Discussions</t>
  </si>
  <si>
    <t>TUW-200950</t>
  </si>
  <si>
    <t>Introduction
Some Background on Parameterized Complexity
LIST CHROMATIC NUMBER Parameterized by Treewidth is FPT
Some Coloring Problems That Are Hard for Treewidth
LIST COLORING and PRECOLORING EXTENSION are W [1]-Hard, Parameterized by Treewidth
EQUITABLE COLORING is W [1]-Hard Parameterized by Treewidth
The numerical targets
Remarks on the colors, their numerical targets, and their role in the reduction
Discussion and Open Problems</t>
  </si>
  <si>
    <t>1 Introduction
2 Some Coloring Problems That Are Hard for Treewidth
3 Discussion and Open Problems</t>
  </si>
  <si>
    <t>TUW-200959</t>
  </si>
  <si>
    <t>Introduction
Preliminaries
Cops and robber games
Non-Monotonicity of DAG-Games
Non-Monotonicity of Kelly-Games
Limits of Algorithmic Applications
Minimum Equivalent Subgraph
Feedback Vertex Set / Feedback Arc Set
Graph Grundy Numbering and Kernel
Conclusion and Open Problems</t>
  </si>
  <si>
    <t>1 Introduction
2 Preliminaries
3 Cops and robber games
4 Limits of Algorithmic Applications
5 Conclusion and Open Problems</t>
  </si>
  <si>
    <t>TUW-201066</t>
  </si>
  <si>
    <t>Introduction
Ranking Score
Ranking-Based Multilevel Heuristic
Preliminary Results</t>
  </si>
  <si>
    <t>1 Introduction
2 Ranking Score
3 Ranking-Based Multilevel Heuristic
4 Preliminary Results</t>
  </si>
  <si>
    <t>TUW-201160</t>
  </si>
  <si>
    <t>Introduction
Greedy Solution Construction
General Variable Neighborhood Search
Greedy Randomized Adaptive Search Procedure
Preliminary Results</t>
  </si>
  <si>
    <t>1 Introduction
2 Greedy Solution Construction
3 General Variable Neighborhood Search
4 Greedy Randomized Adaptive Search Procedure
5 Preliminary Results</t>
  </si>
  <si>
    <t>TUW-201167</t>
  </si>
  <si>
    <t>Introduction
The Solution Archive
Integration in Metaheuristics</t>
  </si>
  <si>
    <t>1 Introduction
2 The Solution Archive
3 Integration in Metaheuristics</t>
  </si>
  <si>
    <t>TUW-201821</t>
  </si>
  <si>
    <t>Introduction
Related Work
MCS Preliminaries
Contributions: Methods of Inconsistency Management
Future Work</t>
  </si>
  <si>
    <t>1 Introduction
2 Related Work
3 MCS Preliminaries
4 Contributions: Methods of Inconsistency Management
5 Future Work
6 Acknowledgements</t>
  </si>
  <si>
    <t>TUW-202034</t>
  </si>
  <si>
    <t>Introduction
Problem Definition
Notation
Definitions
Partition Types / Cluster Types
Input
Objective Function
Instance Constraints
About the Complexity
Related Work
Hierarchical Network Design Problem
Multi-level Network Design Problem
Aspects of Network Design
Survivable Networks with Bounded Rings
Ear-inserting method
Cutting cycles into two equal parts
Path following method
Stringy method
Hierarchical Network Topologies
Ring-chain Dual Homing
Methodology
Datastructures
Dendrogram
Cluster-Tree
Algorithms
Cluster Analysis
Girvan-Newman Clustering
Example
K-means Clustering
Kernighan-Lin Clustering
Merging Rings
2-Opt Heuristic
Multilevel Heuristics
Floyd Algorithm
Heuristic Solutions / Implementations
Overview
Hierarchical Clustering Techniques
Girvan-Newman Hierarchical Clustering
K-means Hierarchical Clustering
Kernighan-Lin Clustering
Heuristics for Finding Rings in the Dendrogram
Heuristic1: Variate Ringsize Heuristic
Heuristic2: Subtour Heuristic
Heuristic3: Node Insertion Heuristic
Test Results and Critical Reflection
Test Instance Generation
Random Instance Generator
TSPLIB Instances
Random Test Instances
TSPLIB-based Test Instances
Summary and FutureWork
Appendix
Input Data Format Description
Additional Techniques
Loop Transformation
Distinct Pairs Iterator
Test Result Tables
Results from the Random Instances
Results from the TSPLIB-based Instances</t>
  </si>
  <si>
    <t>Erklärung zur Verfassung der Arbeit
Acknowledgements
Kurzfassung
Contents
Introduction
Notation
Definitions
Input
Objective Function
Instance Constraints
Related Work
Dendrogram
Cluster-Tree
Methodology
Cluster Analysis
Girvan-Newman Clustering
K-means Clustering
Kernighan-Lin Clustering
Merging Rings
2-Opt Heuristic
Multilevel Heuristics
Floyd Algorithm
Heuristic Solutions / Implementations
Girvan-Newman Hierarchical Clustering
K-means Hierarchical Clustering
Kernighan-Lin Clustering
Heuristic1: Variate Ringsize Heuristic
Heuristic2: Subtour Heuristic
Heuristic3: Node Insertion Heuristic
Test Results and Critical Reflection
Random Instance Generator
TSPLIB Instances
Summary and Future Work
Appendix
Loop Transformation
Distinct Pairs Iterator
Results from the Random Instances
Results from the TSPLIB-based Instances</t>
  </si>
  <si>
    <t>TUW-202824</t>
  </si>
  <si>
    <t>none expected</t>
  </si>
  <si>
    <t>TUW-203409</t>
  </si>
  <si>
    <t>Introduction
LLVM JIT Compiler
Project status</t>
  </si>
  <si>
    <t>1 Introduction
2 LLVM JIT Compiler
3 Project status</t>
  </si>
  <si>
    <t>TUW-203924</t>
  </si>
  <si>
    <t>Introduction
Methods
Data sources
Enabling data integration and semantic interoperability
Creating decision support systems
Preliminary results and discussion</t>
  </si>
  <si>
    <t>Introduction
1. Methods
2. Preliminary results and discussion</t>
  </si>
  <si>
    <t>TUW-204724</t>
  </si>
  <si>
    <t>Introduction
Author's method for planning and selection of strategic knowledge resources in SME
The author’s software system for facilitating decision making at a strategic level in terms of the profitability of investment in staff knowledge – example of using
Conclusion and direction for further work
Acknowledgement</t>
  </si>
  <si>
    <t>1. Introduction
2. Author's method for planning and selection of strategic knowledge resources in SME
W = f (GK) +f (PK) +f (A) +f (E) + f (P) + f (C) + f (R),
3. The author’s software system for facilitating decision making at a strategic level in terms of the profitability of investment in staff knowledge – example of using
m =-0,6490+3,4592X -2,2539X - 2,0984X 1,7486X +3,8323X X ,
m =-0,6490+3,4592X -2,2539X -2,0984X - 1,7486X +3,8323X X ,
m =
Wm =-0,6490+3,4592X -2,2539X +2,0984X - 1,7486X +3,8323X X = 19,6231
4. Conclusion and direction for further work
Acknowledgement:
Tytuł: Autorski system informatyczny wspomagaj cy podejmowanie decyzji w zakresie planowania i doboru personelu w MSP
Słowa kluczowe:</t>
  </si>
  <si>
    <t>TUW-205557</t>
  </si>
  <si>
    <t>NA</t>
  </si>
  <si>
    <t>TUW-205933</t>
  </si>
  <si>
    <t>Introduction
Information as a difference that makes a difference
Information as negentropic factor
Information as sign production
Information definition
Conclusion</t>
  </si>
  <si>
    <t>Introduction
Information as a difference that makes a difference
Information as negentropic factor
Information as sign production
Information definition
Conclusion
Authors' Information</t>
  </si>
  <si>
    <t>TUW-213513</t>
  </si>
  <si>
    <t>Introduction
Grammar-based Fuzzing of Model Evolution Scenarios
Conclusion and Future Work</t>
  </si>
  <si>
    <t>1 Introduction
2 Grammar-based Fuzzing of Model Evolution Scenarios
3 Conclusion and Future Work</t>
  </si>
  <si>
    <t>TUW-216744</t>
  </si>
  <si>
    <t>Background
The Khresmoi approach
Conclusions
Acknowledgements</t>
  </si>
  <si>
    <t>1. Background
2. The Khresmoi approach
3. Conclusions
4. Acknowledgements</t>
  </si>
  <si>
    <t>TUW-217690</t>
  </si>
  <si>
    <t>INTRODUCTION
SYSTEM &amp; WORKFLOW
RESULTS &amp; CONCLUSION</t>
  </si>
  <si>
    <t>TUW-217971</t>
  </si>
  <si>
    <t>Research Problems and State of the Art
The Structure of Time
Interactive Visualization
The Visualization Process
Research Questions
Method of Research
WORK PERFORMED SO FAR
Next Working Steps
Conclusion
ACKNOWLEDGEMENTS</t>
  </si>
  <si>
    <t>TUW-221215</t>
  </si>
  <si>
    <t>Introduction
Graph Theory Basics
Applications
Formal Definition and Complexity
Literature Survey
Selective Graph Coloring Problem and Routing and Wavelength Assignment Problem
Graph Coloring
Methods
Metaheuristics
Solution Representation
Initialization
Local Search
Variable Neighborhood Descent
Variable Neighborhood Search
Solution Evaluation
Upper Bound: Maximal Degree
Upper Bound: Greedy Coloring
Minimal Conflicts Heuristic
Lower Bound: Maximal Clique
Exact Method: Integer Linear Programming
Lower Bound: Linear Programming with Column Generation
Solution Archive
Complete Algorithm
Testing Environment
Computational Results
Preliminary Results
Discussion and Final Results
Conclusions</t>
  </si>
  <si>
    <t>Contents
Introduction
1.1 Graph Theory Basics
1.2 Applications
1.3 Formal Definition and Complexity
Literature Survey
2.1 Selective Graph Coloring Problem and Routing and Wavelength Assignment Problem
2.2 Graph Coloring
Methods
3.1 Metaheuristics
3.2 Solution Evaluation
3.3 Solution Archive
3.4 Complete Algorithm
Testing Environment
Computational Results
5.1 Preliminary Results
5.2 Discussion and Final Results
Conclusions
List of Algorithms
List of Tables</t>
  </si>
  <si>
    <t>TUW-223906</t>
  </si>
  <si>
    <t>INTRODUCTION
RELATED WORK
APPROACH
Full Clustering
Full Clustering of Media using Videos
EXPERIMENTS AND RESULTS
CONCLUSIONS AND OUTLOOK
ACKNOWLEDGMENTS</t>
  </si>
  <si>
    <t>1. INTRODUCTION
2. RELATED WORK
3. APPROACH
4. EXPERIMENTS AND RESULTS
5. CONCLUSIONS AND OUTLOOK
6. ACKNOWLEDGMENTS</t>
  </si>
  <si>
    <t>TUW-223973</t>
  </si>
  <si>
    <t>Introduction
Background and Related Work
Methods
Knowledge Sources and Tools
Manual Development of the General Linguistic Pattern Set
Generation of the Domain-Dependent Semantic Pattern Set
Calculation of the Relevance Rate
Evaluation
Conclusions and Further Work</t>
  </si>
  <si>
    <t>1 Introduction
2 Background and Related Work
3 Methods
4 Evaluation
5 Conclusions and Further Work</t>
  </si>
  <si>
    <t>TUW-225252</t>
  </si>
  <si>
    <t>Introduction
A Genetic Algorithm with Solution Archive
Results and Conclusions</t>
  </si>
  <si>
    <t>1 Introduction
2 A Genetic Algorithm with Solution Archive
3 Results and Conclusions</t>
  </si>
  <si>
    <t>TUW-226000</t>
  </si>
  <si>
    <t>Introduction
Methodology: Comparison Approach
Overview User Interface Description Languages
Results
Conclusion</t>
  </si>
  <si>
    <t>1. Introduction
2. Methodology: Comparison Approach
3. Overview User Interface Description Languages
4. Results
5. Conclusion</t>
  </si>
  <si>
    <t>TUW-226016</t>
  </si>
  <si>
    <t>Introduction
Preliminaries
Propositional logic
SAT solvers
Boogie
Overview of Invariant Generation Methods
GinPink
Lingva
CppInv
Experiments
Experiments with Gin-Pink and Cpp-Inv
Experiments with Lingva
Discussions of Experimental Results
Invariant Specific Theory Extensions to First Order Theorem Prover
Comparison of invariants strength
Discussions and Conclusions
Conclusions</t>
  </si>
  <si>
    <t>Diplom-Ingenieurin
Ioana Jucu
Erklärung zur Verfassung der Arbeit
Acknowledgements
Abstract
Kurzfassung
Contents
Contents
1 Introduction
2 Preliminaries
3 Overview of Invariant Generation Methods
4 Experiments
5 Invariant Specific Theory Extensions to First Order Theorem Prover
6 Conclusions</t>
  </si>
  <si>
    <t>TUW-228620</t>
  </si>
  <si>
    <t>Business networking and resilience
Information exchange and intermediaries
Security models and their enforcement
TET and dependencies
PET and dependencies
Resilience as an approach for IT security and privacy
ICT Resilience — a signaling and screening architecture
Papers within ICT Resilience</t>
  </si>
  <si>
    <t>Sven Wohlgemuth Stefan Sackmann Noboru Sonehara A Min Tjoa
Keywords
Business networking and resilience
Information exchange and intermediaries
Security models and their enforcement
Resilience as an approach for IT security and privacy</t>
  </si>
  <si>
    <t>TUW-231707</t>
  </si>
  <si>
    <t>INTRODUCTION
THE VRVis RESEARCH CENTER
THE UNDERSTANDING OF INNOVATION
REQUIREMENTS ON TRANSLATIONAL RESEARCH STAFF
Communication with Real Users
Use of Real Data
Hardware and Market Knowledge
Project Initiation and Proposal Writing
Scientific Publishing
Professional Documentation
Multi-tasking under Time Pressure
CONCLUSIONS</t>
  </si>
  <si>
    <t>Werner Purgathofer
REFERENCE</t>
  </si>
  <si>
    <t>TUW-233317</t>
  </si>
  <si>
    <t>INTRODUCTION
CHALLENGES
Provenance from Data Quality Control
Sensemaking based on Data Quality Provenance
OUTLOOK</t>
  </si>
  <si>
    <t>ACKNOWLEDGMENTS
R EFERENCES</t>
  </si>
  <si>
    <t>TUW-233657</t>
  </si>
  <si>
    <t>INTRODUCTION
RELATED WORK
SCENARIOS
A Day at the Office
"Working Sucks"
The Price of a Degree
REQUIREMENTS
CONCLUSION
ACKNOWLEDGMENTS</t>
  </si>
  <si>
    <t>TUW-236063</t>
  </si>
  <si>
    <t>INTRODUCTION
SENSEMAKING AND COGNITIVE BIAS MITIGATION
ACKNOWLEDGEMENT</t>
  </si>
  <si>
    <t>TUW-236120</t>
  </si>
  <si>
    <t>Introduction
Competence Orientation at Vocational Schools for IT
Teaching Competencies
Competence model
Descriptors
Case study at HTL Krems
HTL (Technical High Schools)
Requirements
Didactical concept
Evaluation and Discussion
Evaluation
Discussion</t>
  </si>
  <si>
    <t>1 Introduction
2 Competence Orientation at Vocational Schools for IT
2.1 Teaching Competencies
2.2 Competence model
2.3 Descriptors
3 Case study at HTL Krems
3.1 HTL (Technical High Schools)
3.2 Requirements
3.3 Didactical concept
4 Evaluation and Discussion
4.1 Evaluation
4.2 Discussion</t>
  </si>
  <si>
    <t>TUW-237297</t>
  </si>
  <si>
    <t>INTRODUCTION
THE SETTING
RESULTS</t>
  </si>
  <si>
    <t>INTRODUCTION
THE SETTING
METHODOLOGY
RESULTS
CONCLUSIONS
ACKNOWLEDGEMENT
ABOUT THE AUTHOR</t>
  </si>
  <si>
    <t>TUW-240858</t>
  </si>
  <si>
    <t>Introduction
The Chase Termination Problem
The Complexity of Chase Termination
Linearity
Guardedness
Future Work</t>
  </si>
  <si>
    <t>1 Introduction
3 The Complexity of Chase Termination</t>
  </si>
  <si>
    <t>TUW-245336</t>
  </si>
  <si>
    <t>Introduction
Responsible care: ambient assisted living/telecare systems
Responsible sustainability: food waste
Conclusion</t>
  </si>
  <si>
    <t>1 Introduction
2 Responsible care: ambient assisted living/telecare systems
3 Responsible sustainability: food waste
4 Conclusion</t>
  </si>
  <si>
    <t>TUW-245799</t>
  </si>
  <si>
    <t>Introduction
Principles of the Model Based Diagnosis
Definition 1: System description
Definition 2: Observing the system
Definition 3: System diagnosis
Definition 4: System's conflicts
Definition 5: The goal set:
Theorem 1:
The Expert System to Diagnose the CTC Installations using the Model Based Diagnosis Method
Conclusion</t>
  </si>
  <si>
    <t>1. Introduction
2. Principles of the Model Based Diagnosis
3. The Expert System to Diagnose the CTC Installations using the Model Based Diagnosis Method
4. Conclusion</t>
  </si>
  <si>
    <t>TUW-247301</t>
  </si>
  <si>
    <t>Introduction
Proof Generator
The Combined Rewriting</t>
  </si>
  <si>
    <t>1 Introduction
2 Proof Generator
3 The Combined Rewriting</t>
  </si>
  <si>
    <t>TUW-247741</t>
  </si>
  <si>
    <t>Introduction
The need to understand metrics:
Problem definition and notations:
Related Work
Proposed Methods
Constructing partitions and rank structure:
Inferring metric bias:
Discussion:
Experiments
Conclusion and future work 6 Acknowledgments
Acknowledgments</t>
  </si>
  <si>
    <t>1 Introduction
2 Related Work
3 Proposed Methods
4 Experiments
5 Conclusion and future work
6 Acknowledgments</t>
  </si>
  <si>
    <t>TUW-247743</t>
  </si>
  <si>
    <t>Introduction
Related Work
Self organizing map
The map initialization
The training process
Clustering and classication
Hierarchical algorithms
Partitive algorithms
Two-level clustering approach / Clustering of the SOM
Projection
Sammon's Mapping
Visualizations
Visualization of SOM with Unlabeled data
U-Matrix, P-Matrix and U*-Matrix
Histograms Visualizing of the SOM
Vector field visualization
Visualization of SOM with Labeled data
Graph-based class visualization
Pie-chart class visualization
Summary
Methods
SOM Toolbox
Problem formulation
SOM coloring by color ooding
Using graphs to color the SOM
Voronoi diagrams and Delaunay triangulations
The sweepline algorithm
The randomized-incremental algorithm (Bowyer-Watson algorithm)
Voronoi cell coloring
Angular segmentation of Voronoi cells
Smooth partitioning of Voronoi cells
Distance Function
Coloring algorithm
Border smoothing by weighting the line segments
The minimum visible class parameter
Chessboard visualization
Summary
Experements and evaluation
Iris data
Text data
Audio data
Conclusions</t>
  </si>
  <si>
    <t>TUW-251544</t>
  </si>
  <si>
    <t>Einleitung
Entstehungsgeschichte
Die Umsetzung
Aufgaben aus Computer Science Unplugged
Die Welt der Geheimcodes
Aufgaben aus dem Biber der Informatik Wettbewerb
Durchführung
Nachhaltigkeit</t>
  </si>
  <si>
    <t>TUW-252847</t>
  </si>
  <si>
    <t>INTRODUCTION
TASK DESCRIPTION
DATASET
GROUND TRUTH
RUN DESCRIPTION
EVALUATION
CONCLUSIONS</t>
  </si>
  <si>
    <t>1. INTRODUCTION
2. TASK DESCRIPTION
3. DATASET
4. GROUND TRUTH
5. RUN DESCRIPTION
6. EVALUATION
7. CONCLUSIONS</t>
  </si>
  <si>
    <t>TUW-255712</t>
  </si>
  <si>
    <t xml:space="preserve">
Acknowledgments</t>
  </si>
  <si>
    <t>Sylwia Polberg
Acknowledgments</t>
  </si>
  <si>
    <t>TUW-256654</t>
  </si>
  <si>
    <t>Introduction
Uses
Nested structures
Separate code and data
Further uses
Progamming interface
Implementation
Conclusion</t>
  </si>
  <si>
    <t>1 Introduction
2 Uses
3 Progamming interface
4 Implementation
5 Conclusion</t>
  </si>
  <si>
    <t>TUW-257397</t>
  </si>
  <si>
    <t>Introduction
Background
EnvElektra
Context Sensors
Context Specification
Matching algorithm
Example
Evaluation
RQ1: Usage Patterns
RQ2: Unanticipated Context Awareness
RQ3: Overhead
Threats to Validity
Related Work
Conclusion</t>
  </si>
  <si>
    <t>1 Introduction
2 Background
3 EnvElektra
4 Evaluation
5 Threats to Validity
6 Related Work
7 Conclusion
Acknowledgements
2
50
39
36
85
44</t>
  </si>
  <si>
    <t>TUW-257870</t>
  </si>
  <si>
    <t>BACKGROUND INFORMATION
THE INCIDENT
ASSUMPTIONS BEHIND THE INCIDENT
CONSEQUENCES
WHAT COULD BE DONE</t>
  </si>
  <si>
    <t>ACM
BACKGROUND INFORMATION
THE INCIDENT
ASSUMPTIONS BEHIND THE INCIDENT
CONSEQUENCES
WHAT COULD BE DONE</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</si>
</sst>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143.83203125" customWidth="true" bestFit="true"/>
    <col min="6" max="6" width="255.0"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HYPERLINK("D:\Java\git\MethodDemosGit\MethodDemos\output\extracted\pdfx\pdfx-TUW-137078-xstream.xml")</f>
      </c>
      <c r="E1" t="s" s="5">
        <v>1</v>
      </c>
      <c r="F1" t="s" s="6">
        <v>2</v>
      </c>
      <c r="G1" t="n" s="7">
        <v>1.0</v>
      </c>
      <c r="H1" t="n" s="8">
        <v>0.8</v>
      </c>
      <c r="I1" t="n" s="9">
        <v>0.89</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HYPERLINK("D:\Java\git\MethodDemosGit\MethodDemos\output\extracted\pdfx\pdfx-TUW-138011-xstream.xml")</f>
      </c>
      <c r="E2" t="s" s="14">
        <v>4</v>
      </c>
      <c r="F2" t="s" s="15">
        <v>5</v>
      </c>
      <c r="G2" t="n" s="16">
        <v>1.0</v>
      </c>
      <c r="H2" t="n" s="17">
        <v>1.0</v>
      </c>
      <c r="I2" t="n" s="18">
        <v>1.0</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HYPERLINK("D:\Java\git\MethodDemosGit\MethodDemos\output\extracted\pdfx\pdfx-TUW-138447-xstream.xml")</f>
      </c>
      <c r="E3" t="s" s="23">
        <v>7</v>
      </c>
      <c r="F3" t="s" s="24">
        <v>8</v>
      </c>
      <c r="G3" t="n" s="25">
        <v>0.86</v>
      </c>
      <c r="H3" t="n" s="26">
        <v>0.33</v>
      </c>
      <c r="I3" t="n" s="27">
        <v>0.48</v>
      </c>
    </row>
    <row r="4">
      <c r="A4" t="s" s="28">
        <v>9</v>
      </c>
      <c r="B4" s="29">
        <f>HYPERLINK("D:\Java\git\MethodDemosGit\MethodDemos\output\groundtruth\TUW-138544.pdf")</f>
      </c>
      <c r="C4" s="30">
        <f>HYPERLINK("D:\Java\git\MethodDemosGit\MethodDemos\output\result\result-TUW-138544-xstream.xml")</f>
      </c>
      <c r="D4" s="31">
        <f>HYPERLINK("D:\Java\git\MethodDemosGit\MethodDemos\output\extracted\pdfx\pdfx-TUW-138544-xstream.xml")</f>
      </c>
      <c r="E4" t="s" s="32">
        <v>10</v>
      </c>
      <c r="F4" t="s" s="33">
        <v>11</v>
      </c>
      <c r="G4" t="n" s="34">
        <v>0.75</v>
      </c>
      <c r="H4" t="n" s="35">
        <v>0.43</v>
      </c>
      <c r="I4" t="n" s="36">
        <v>0.55</v>
      </c>
    </row>
    <row r="5">
      <c r="A5" t="s" s="37">
        <v>12</v>
      </c>
      <c r="B5" s="38">
        <f>HYPERLINK("D:\Java\git\MethodDemosGit\MethodDemos\output\groundtruth\TUW-138547.pdf")</f>
      </c>
      <c r="C5" s="39">
        <f>HYPERLINK("D:\Java\git\MethodDemosGit\MethodDemos\output\result\result-TUW-138547-xstream.xml")</f>
      </c>
      <c r="D5" s="40">
        <f>HYPERLINK("D:\Java\git\MethodDemosGit\MethodDemos\output\extracted\pdfx\pdfx-TUW-138547-xstream.xml")</f>
      </c>
      <c r="E5" t="s" s="41">
        <v>13</v>
      </c>
      <c r="F5" t="s" s="42">
        <v>14</v>
      </c>
      <c r="G5" t="n" s="43">
        <v>1.0</v>
      </c>
      <c r="H5" t="n" s="44">
        <v>0.5</v>
      </c>
      <c r="I5" t="n" s="45">
        <v>0.67</v>
      </c>
    </row>
    <row r="6">
      <c r="A6" t="s" s="46">
        <v>15</v>
      </c>
      <c r="B6" s="47">
        <f>HYPERLINK("D:\Java\git\MethodDemosGit\MethodDemos\output\groundtruth\TUW-139299.pdf")</f>
      </c>
      <c r="C6" s="48">
        <f>HYPERLINK("D:\Java\git\MethodDemosGit\MethodDemos\output\result\result-TUW-139299-xstream.xml")</f>
      </c>
      <c r="D6" s="49">
        <f>HYPERLINK("D:\Java\git\MethodDemosGit\MethodDemos\output\extracted\pdfx\pdfx-TUW-139299-xstream.xml")</f>
      </c>
      <c r="E6" t="s" s="50">
        <v>16</v>
      </c>
      <c r="F6" t="s" s="51">
        <v>17</v>
      </c>
      <c r="G6" t="n" s="52">
        <v>1.0</v>
      </c>
      <c r="H6" t="n" s="53">
        <v>0.67</v>
      </c>
      <c r="I6" t="n" s="54">
        <v>0.8</v>
      </c>
    </row>
    <row r="7">
      <c r="A7" t="s" s="55">
        <v>18</v>
      </c>
      <c r="B7" s="56">
        <f>HYPERLINK("D:\Java\git\MethodDemosGit\MethodDemos\output\groundtruth\TUW-139761.pdf")</f>
      </c>
      <c r="C7" s="57">
        <f>HYPERLINK("D:\Java\git\MethodDemosGit\MethodDemos\output\result\result-TUW-139761-xstream.xml")</f>
      </c>
      <c r="D7" s="58">
        <f>HYPERLINK("D:\Java\git\MethodDemosGit\MethodDemos\output\extracted\pdfx\pdfx-TUW-139761-xstream.xml")</f>
      </c>
      <c r="E7" t="s" s="59">
        <v>19</v>
      </c>
      <c r="F7" t="s" s="60">
        <v>20</v>
      </c>
      <c r="G7" t="n" s="61">
        <v>0.43</v>
      </c>
      <c r="H7" t="n" s="62">
        <v>0.14</v>
      </c>
      <c r="I7" t="n" s="63">
        <v>0.22</v>
      </c>
    </row>
    <row r="8">
      <c r="A8" t="s" s="64">
        <v>21</v>
      </c>
      <c r="B8" s="65">
        <f>HYPERLINK("D:\Java\git\MethodDemosGit\MethodDemos\output\groundtruth\TUW-139769.pdf")</f>
      </c>
      <c r="C8" s="66">
        <f>HYPERLINK("D:\Java\git\MethodDemosGit\MethodDemos\output\result\result-TUW-139769-xstream.xml")</f>
      </c>
      <c r="D8" s="67">
        <f>HYPERLINK("D:\Java\git\MethodDemosGit\MethodDemos\output\extracted\pdfx\pdfx-TUW-139769-xstream.xml")</f>
      </c>
      <c r="E8" t="s" s="68">
        <v>22</v>
      </c>
      <c r="F8" t="s" s="69">
        <v>23</v>
      </c>
      <c r="G8" t="n" s="70">
        <v>0.39</v>
      </c>
      <c r="H8" t="n" s="71">
        <v>0.23</v>
      </c>
      <c r="I8" t="n" s="72">
        <v>0.29</v>
      </c>
    </row>
    <row r="9">
      <c r="A9" t="s" s="73">
        <v>24</v>
      </c>
      <c r="B9" s="74">
        <f>HYPERLINK("D:\Java\git\MethodDemosGit\MethodDemos\output\groundtruth\TUW-139781.pdf")</f>
      </c>
      <c r="C9" s="75">
        <f>HYPERLINK("D:\Java\git\MethodDemosGit\MethodDemos\output\result\result-TUW-139781-xstream.xml")</f>
      </c>
      <c r="D9" s="76">
        <f>HYPERLINK("D:\Java\git\MethodDemosGit\MethodDemos\output\extracted\pdfx\pdfx-TUW-139781-xstream.xml")</f>
      </c>
      <c r="E9" t="s" s="77">
        <v>25</v>
      </c>
      <c r="F9" t="s" s="78">
        <v>26</v>
      </c>
      <c r="G9" t="n" s="79">
        <v>1.0</v>
      </c>
      <c r="H9" t="n" s="80">
        <v>1.0</v>
      </c>
      <c r="I9" t="n" s="81">
        <v>1.0</v>
      </c>
    </row>
    <row r="10">
      <c r="A10" t="s" s="82">
        <v>27</v>
      </c>
      <c r="B10" s="83">
        <f>HYPERLINK("D:\Java\git\MethodDemosGit\MethodDemos\output\groundtruth\TUW-139785.pdf")</f>
      </c>
      <c r="C10" s="84">
        <f>HYPERLINK("D:\Java\git\MethodDemosGit\MethodDemos\output\result\result-TUW-139785-xstream.xml")</f>
      </c>
      <c r="D10" s="85">
        <f>HYPERLINK("D:\Java\git\MethodDemosGit\MethodDemos\output\extracted\pdfx\pdfx-TUW-139785-xstream.xml")</f>
      </c>
      <c r="E10" t="s" s="86">
        <v>28</v>
      </c>
      <c r="F10" t="s" s="87">
        <v>29</v>
      </c>
      <c r="G10" t="n" s="88">
        <v>0.71</v>
      </c>
      <c r="H10" t="n" s="89">
        <v>0.36</v>
      </c>
      <c r="I10" t="n" s="90">
        <v>0.48</v>
      </c>
    </row>
    <row r="11">
      <c r="A11" t="s" s="91">
        <v>30</v>
      </c>
      <c r="B11" s="92">
        <f>HYPERLINK("D:\Java\git\MethodDemosGit\MethodDemos\output\groundtruth\TUW-140047.pdf")</f>
      </c>
      <c r="C11" s="93">
        <f>HYPERLINK("D:\Java\git\MethodDemosGit\MethodDemos\output\result\result-TUW-140047-xstream.xml")</f>
      </c>
      <c r="D11" s="94">
        <f>HYPERLINK("D:\Java\git\MethodDemosGit\MethodDemos\output\extracted\pdfx\pdfx-TUW-140047-xstream.xml")</f>
      </c>
      <c r="E11" t="s" s="95">
        <v>31</v>
      </c>
      <c r="F11" t="s" s="96">
        <v>32</v>
      </c>
      <c r="G11" t="n" s="97">
        <v>0.75</v>
      </c>
      <c r="H11" t="n" s="98">
        <v>0.35</v>
      </c>
      <c r="I11" t="n" s="99">
        <v>0.48</v>
      </c>
    </row>
    <row r="12">
      <c r="A12" t="s" s="100">
        <v>33</v>
      </c>
      <c r="B12" s="101">
        <f>HYPERLINK("D:\Java\git\MethodDemosGit\MethodDemos\output\groundtruth\TUW-140048.pdf")</f>
      </c>
      <c r="C12" s="102">
        <f>HYPERLINK("D:\Java\git\MethodDemosGit\MethodDemos\output\result\result-TUW-140048-xstream.xml")</f>
      </c>
      <c r="D12" s="103">
        <f>HYPERLINK("D:\Java\git\MethodDemosGit\MethodDemos\output\extracted\pdfx\pdfx-TUW-140048-xstream.xml")</f>
      </c>
      <c r="E12" t="s" s="104">
        <v>34</v>
      </c>
      <c r="F12" t="s" s="105">
        <v>35</v>
      </c>
      <c r="G12" t="n" s="106">
        <v>1.0</v>
      </c>
      <c r="H12" t="n" s="107">
        <v>0.47</v>
      </c>
      <c r="I12" t="n" s="108">
        <v>0.64</v>
      </c>
    </row>
    <row r="13">
      <c r="A13" t="s" s="109">
        <v>36</v>
      </c>
      <c r="B13" s="110">
        <f>HYPERLINK("D:\Java\git\MethodDemosGit\MethodDemos\output\groundtruth\TUW-140229.pdf")</f>
      </c>
      <c r="C13" s="111">
        <f>HYPERLINK("D:\Java\git\MethodDemosGit\MethodDemos\output\result\result-TUW-140229-xstream.xml")</f>
      </c>
      <c r="D13" s="112">
        <f>HYPERLINK("D:\Java\git\MethodDemosGit\MethodDemos\output\extracted\pdfx\pdfx-TUW-140229-xstream.xml")</f>
      </c>
      <c r="E13" t="s" s="113">
        <v>37</v>
      </c>
      <c r="F13" t="s" s="114">
        <v>38</v>
      </c>
      <c r="G13" t="n" s="115">
        <v>1.0</v>
      </c>
      <c r="H13" t="n" s="116">
        <v>0.67</v>
      </c>
      <c r="I13" t="n" s="117">
        <v>0.8</v>
      </c>
    </row>
    <row r="14">
      <c r="A14" t="s" s="118">
        <v>39</v>
      </c>
      <c r="B14" s="119">
        <f>HYPERLINK("D:\Java\git\MethodDemosGit\MethodDemos\output\groundtruth\TUW-140253.pdf")</f>
      </c>
      <c r="C14" s="120">
        <f>HYPERLINK("D:\Java\git\MethodDemosGit\MethodDemos\output\result\result-TUW-140253-xstream.xml")</f>
      </c>
      <c r="D14" s="121">
        <f>HYPERLINK("D:\Java\git\MethodDemosGit\MethodDemos\output\extracted\pdfx\pdfx-TUW-140253-xstream.xml")</f>
      </c>
      <c r="E14" t="s" s="122">
        <v>40</v>
      </c>
      <c r="F14" t="s" s="123">
        <v>41</v>
      </c>
      <c r="G14" t="n" s="124">
        <v>1.0</v>
      </c>
      <c r="H14" t="n" s="125">
        <v>1.0</v>
      </c>
      <c r="I14" t="n" s="126">
        <v>1.0</v>
      </c>
    </row>
    <row r="15">
      <c r="A15" t="s" s="127">
        <v>42</v>
      </c>
      <c r="B15" s="128">
        <f>HYPERLINK("D:\Java\git\MethodDemosGit\MethodDemos\output\groundtruth\TUW-140308.pdf")</f>
      </c>
      <c r="C15" s="129">
        <f>HYPERLINK("D:\Java\git\MethodDemosGit\MethodDemos\output\result\result-TUW-140308-xstream.xml")</f>
      </c>
      <c r="D15" s="130">
        <f>HYPERLINK("D:\Java\git\MethodDemosGit\MethodDemos\output\extracted\pdfx\pdfx-TUW-140308-xstream.xml")</f>
      </c>
      <c r="E15" t="s" s="131">
        <v>43</v>
      </c>
      <c r="F15" t="s" s="132">
        <v>44</v>
      </c>
      <c r="G15" t="n" s="133">
        <v>1.0</v>
      </c>
      <c r="H15" t="n" s="134">
        <v>0.46</v>
      </c>
      <c r="I15" t="n" s="135">
        <v>0.63</v>
      </c>
    </row>
    <row r="16">
      <c r="A16" t="s" s="136">
        <v>45</v>
      </c>
      <c r="B16" s="137">
        <f>HYPERLINK("D:\Java\git\MethodDemosGit\MethodDemos\output\groundtruth\TUW-140533.pdf")</f>
      </c>
      <c r="C16" s="138">
        <f>HYPERLINK("D:\Java\git\MethodDemosGit\MethodDemos\output\result\result-TUW-140533-xstream.xml")</f>
      </c>
      <c r="D16" s="139">
        <f>HYPERLINK("D:\Java\git\MethodDemosGit\MethodDemos\output\extracted\pdfx\pdfx-TUW-140533-xstream.xml")</f>
      </c>
      <c r="E16" t="s" s="140">
        <v>46</v>
      </c>
      <c r="F16" t="s" s="141">
        <v>47</v>
      </c>
      <c r="G16" t="n" s="142">
        <v>0.78</v>
      </c>
      <c r="H16" t="n" s="143">
        <v>0.05</v>
      </c>
      <c r="I16" t="n" s="144">
        <v>0.1</v>
      </c>
    </row>
    <row r="17">
      <c r="A17" t="s" s="145">
        <v>48</v>
      </c>
      <c r="B17" s="146">
        <f>HYPERLINK("D:\Java\git\MethodDemosGit\MethodDemos\output\groundtruth\TUW-140867.pdf")</f>
      </c>
      <c r="C17" s="147">
        <f>HYPERLINK("D:\Java\git\MethodDemosGit\MethodDemos\output\result\result-TUW-140867-xstream.xml")</f>
      </c>
      <c r="D17" s="148">
        <f>HYPERLINK("D:\Java\git\MethodDemosGit\MethodDemos\output\extracted\pdfx\pdfx-TUW-140867-xstream.xml")</f>
      </c>
      <c r="E17" t="s" s="149">
        <v>49</v>
      </c>
      <c r="F17" t="s" s="150">
        <v>50</v>
      </c>
      <c r="G17" t="n" s="151">
        <v>1.0</v>
      </c>
      <c r="H17" t="n" s="152">
        <v>0.71</v>
      </c>
      <c r="I17" t="n" s="153">
        <v>0.83</v>
      </c>
    </row>
    <row r="18">
      <c r="A18" t="s" s="154">
        <v>51</v>
      </c>
      <c r="B18" s="155">
        <f>HYPERLINK("D:\Java\git\MethodDemosGit\MethodDemos\output\groundtruth\TUW-140895.pdf")</f>
      </c>
      <c r="C18" s="156">
        <f>HYPERLINK("D:\Java\git\MethodDemosGit\MethodDemos\output\result\result-TUW-140895-xstream.xml")</f>
      </c>
      <c r="D18" s="157">
        <f>HYPERLINK("D:\Java\git\MethodDemosGit\MethodDemos\output\extracted\pdfx\pdfx-TUW-140895-xstream.xml")</f>
      </c>
      <c r="E18" t="s" s="158">
        <v>52</v>
      </c>
      <c r="F18" t="s" s="159">
        <v>53</v>
      </c>
      <c r="G18" t="n" s="160">
        <v>0.73</v>
      </c>
      <c r="H18" t="n" s="161">
        <v>0.42</v>
      </c>
      <c r="I18" t="n" s="162">
        <v>0.53</v>
      </c>
    </row>
    <row r="19">
      <c r="A19" t="s" s="163">
        <v>54</v>
      </c>
      <c r="B19" s="164">
        <f>HYPERLINK("D:\Java\git\MethodDemosGit\MethodDemos\output\groundtruth\TUW-140983.pdf")</f>
      </c>
      <c r="C19" s="165">
        <f>HYPERLINK("D:\Java\git\MethodDemosGit\MethodDemos\output\result\result-TUW-140983-xstream.xml")</f>
      </c>
      <c r="D19" s="166">
        <f>HYPERLINK("D:\Java\git\MethodDemosGit\MethodDemos\output\extracted\pdfx\pdfx-TUW-140983-xstream.xml")</f>
      </c>
      <c r="E19" t="s" s="167">
        <v>55</v>
      </c>
      <c r="F19" t="s" s="168">
        <v>56</v>
      </c>
      <c r="G19" t="n" s="169">
        <v>1.0</v>
      </c>
      <c r="H19" t="n" s="170">
        <v>0.75</v>
      </c>
      <c r="I19" t="n" s="171">
        <v>0.86</v>
      </c>
    </row>
    <row r="20">
      <c r="A20" t="s" s="172">
        <v>57</v>
      </c>
      <c r="B20" s="173">
        <f>HYPERLINK("D:\Java\git\MethodDemosGit\MethodDemos\output\groundtruth\TUW-141024.pdf")</f>
      </c>
      <c r="C20" s="174">
        <f>HYPERLINK("D:\Java\git\MethodDemosGit\MethodDemos\output\result\result-TUW-141024-xstream.xml")</f>
      </c>
      <c r="D20" s="175">
        <f>HYPERLINK("D:\Java\git\MethodDemosGit\MethodDemos\output\extracted\pdfx\pdfx-TUW-141024-xstream.xml")</f>
      </c>
      <c r="E20" t="s" s="176">
        <v>58</v>
      </c>
      <c r="F20" t="s" s="177">
        <v>59</v>
      </c>
      <c r="G20" t="n" s="178">
        <v>1.0</v>
      </c>
      <c r="H20" t="n" s="179">
        <v>0.75</v>
      </c>
      <c r="I20" t="n" s="180">
        <v>0.86</v>
      </c>
    </row>
    <row r="21">
      <c r="A21" t="s" s="181">
        <v>60</v>
      </c>
      <c r="B21" s="182">
        <f>HYPERLINK("D:\Java\git\MethodDemosGit\MethodDemos\output\groundtruth\TUW-141065.pdf")</f>
      </c>
      <c r="C21" s="183">
        <f>HYPERLINK("D:\Java\git\MethodDemosGit\MethodDemos\output\result\result-TUW-141065-xstream.xml")</f>
      </c>
      <c r="D21" s="184">
        <f>HYPERLINK("D:\Java\git\MethodDemosGit\MethodDemos\output\extracted\pdfx\pdfx-TUW-141065-xstream.xml")</f>
      </c>
      <c r="E21" t="s" s="185">
        <v>61</v>
      </c>
      <c r="F21" t="s" s="186">
        <v>62</v>
      </c>
      <c r="G21" t="n" s="187">
        <v>1.0</v>
      </c>
      <c r="H21" t="n" s="188">
        <v>0.5</v>
      </c>
      <c r="I21" t="n" s="189">
        <v>0.67</v>
      </c>
    </row>
    <row r="22">
      <c r="A22" t="s" s="190">
        <v>63</v>
      </c>
      <c r="B22" s="191">
        <f>HYPERLINK("D:\Java\git\MethodDemosGit\MethodDemos\output\groundtruth\TUW-141121.pdf")</f>
      </c>
      <c r="C22" s="192">
        <f>HYPERLINK("D:\Java\git\MethodDemosGit\MethodDemos\output\result\result-TUW-141121-xstream.xml")</f>
      </c>
      <c r="D22" s="193">
        <f>HYPERLINK("D:\Java\git\MethodDemosGit\MethodDemos\output\extracted\pdfx\pdfx-TUW-141121-xstream.xml")</f>
      </c>
      <c r="E22" t="s" s="194">
        <v>64</v>
      </c>
      <c r="F22" t="s" s="195">
        <v>65</v>
      </c>
      <c r="G22" t="n" s="196">
        <v>1.0</v>
      </c>
      <c r="H22" t="n" s="197">
        <v>0.57</v>
      </c>
      <c r="I22" t="n" s="198">
        <v>0.73</v>
      </c>
    </row>
    <row r="23">
      <c r="A23" t="s" s="199">
        <v>66</v>
      </c>
      <c r="B23" s="200">
        <f>HYPERLINK("D:\Java\git\MethodDemosGit\MethodDemos\output\groundtruth\TUW-141140.pdf")</f>
      </c>
      <c r="C23" s="201">
        <f>HYPERLINK("D:\Java\git\MethodDemosGit\MethodDemos\output\result\result-TUW-141140-xstream.xml")</f>
      </c>
      <c r="D23" s="202">
        <f>HYPERLINK("D:\Java\git\MethodDemosGit\MethodDemos\output\extracted\pdfx\pdfx-TUW-141140-xstream.xml")</f>
      </c>
      <c r="E23" t="s" s="203">
        <v>67</v>
      </c>
      <c r="F23" t="s" s="204">
        <v>68</v>
      </c>
      <c r="G23" t="n" s="205">
        <v>0.52</v>
      </c>
      <c r="H23" t="n" s="206">
        <v>1.0</v>
      </c>
      <c r="I23" t="n" s="207">
        <v>0.69</v>
      </c>
    </row>
    <row r="24">
      <c r="A24" t="s" s="208">
        <v>69</v>
      </c>
      <c r="B24" s="209">
        <f>HYPERLINK("D:\Java\git\MethodDemosGit\MethodDemos\output\groundtruth\TUW-141336.pdf")</f>
      </c>
      <c r="C24" s="210">
        <f>HYPERLINK("D:\Java\git\MethodDemosGit\MethodDemos\output\result\result-TUW-141336-xstream.xml")</f>
      </c>
      <c r="D24" s="211">
        <f>HYPERLINK("D:\Java\git\MethodDemosGit\MethodDemos\output\extracted\pdfx\pdfx-TUW-141336-xstream.xml")</f>
      </c>
      <c r="E24" t="s" s="212">
        <v>70</v>
      </c>
      <c r="F24" t="s" s="213">
        <v>71</v>
      </c>
      <c r="G24" t="n" s="214">
        <v>0.83</v>
      </c>
      <c r="H24" t="n" s="215">
        <v>0.42</v>
      </c>
      <c r="I24" t="n" s="216">
        <v>0.56</v>
      </c>
    </row>
    <row r="25">
      <c r="A25" t="s" s="217">
        <v>72</v>
      </c>
      <c r="B25" s="218">
        <f>HYPERLINK("D:\Java\git\MethodDemosGit\MethodDemos\output\groundtruth\TUW-141618.pdf")</f>
      </c>
      <c r="C25" s="219">
        <f>HYPERLINK("D:\Java\git\MethodDemosGit\MethodDemos\output\result\result-TUW-141618-xstream.xml")</f>
      </c>
      <c r="D25" s="220">
        <f>HYPERLINK("D:\Java\git\MethodDemosGit\MethodDemos\output\extracted\pdfx\pdfx-TUW-141618-xstream.xml")</f>
      </c>
      <c r="E25" t="s" s="221">
        <v>73</v>
      </c>
      <c r="F25" t="s" s="222">
        <v>74</v>
      </c>
      <c r="G25" t="n" s="223">
        <v>1.0</v>
      </c>
      <c r="H25" t="n" s="224">
        <v>1.0</v>
      </c>
      <c r="I25" t="n" s="225">
        <v>1.0</v>
      </c>
    </row>
    <row r="26">
      <c r="A26" t="s" s="226">
        <v>75</v>
      </c>
      <c r="B26" s="227">
        <f>HYPERLINK("D:\Java\git\MethodDemosGit\MethodDemos\output\groundtruth\TUW-141758.pdf")</f>
      </c>
      <c r="C26" s="228">
        <f>HYPERLINK("D:\Java\git\MethodDemosGit\MethodDemos\output\result\result-TUW-141758-xstream.xml")</f>
      </c>
      <c r="D26" s="229">
        <f>HYPERLINK("D:\Java\git\MethodDemosGit\MethodDemos\output\extracted\pdfx\pdfx-TUW-141758-xstream.xml")</f>
      </c>
      <c r="E26" t="s" s="230">
        <v>76</v>
      </c>
      <c r="F26" t="s" s="231">
        <v>77</v>
      </c>
      <c r="G26" t="n" s="232">
        <v>0.81</v>
      </c>
      <c r="H26" t="n" s="233">
        <v>0.36</v>
      </c>
      <c r="I26" t="n" s="234">
        <v>0.5</v>
      </c>
    </row>
    <row r="27">
      <c r="A27" t="s" s="235">
        <v>78</v>
      </c>
      <c r="B27" s="236">
        <f>HYPERLINK("D:\Java\git\MethodDemosGit\MethodDemos\output\groundtruth\TUW-168222.pdf")</f>
      </c>
      <c r="C27" s="237">
        <f>HYPERLINK("D:\Java\git\MethodDemosGit\MethodDemos\output\result\result-TUW-168222-xstream.xml")</f>
      </c>
      <c r="D27" s="238">
        <f>HYPERLINK("D:\Java\git\MethodDemosGit\MethodDemos\output\extracted\pdfx\pdfx-TUW-168222-xstream.xml")</f>
      </c>
      <c r="E27" t="s" s="239">
        <v>79</v>
      </c>
      <c r="F27" t="s" s="240">
        <v>80</v>
      </c>
      <c r="G27" t="n" s="241">
        <v>0.0</v>
      </c>
      <c r="H27" t="n" s="242">
        <v>0.0</v>
      </c>
      <c r="I27" t="n" s="243">
        <v>0.0</v>
      </c>
    </row>
    <row r="28">
      <c r="A28" t="s" s="244">
        <v>81</v>
      </c>
      <c r="B28" s="245">
        <f>HYPERLINK("D:\Java\git\MethodDemosGit\MethodDemos\output\groundtruth\TUW-168482.pdf")</f>
      </c>
      <c r="C28" s="246">
        <f>HYPERLINK("D:\Java\git\MethodDemosGit\MethodDemos\output\result\result-TUW-168482-xstream.xml")</f>
      </c>
      <c r="D28" s="247">
        <f>HYPERLINK("D:\Java\git\MethodDemosGit\MethodDemos\output\extracted\pdfx\pdfx-TUW-168482-xstream.xml")</f>
      </c>
      <c r="E28" t="s" s="248">
        <v>82</v>
      </c>
      <c r="F28" t="s" s="249">
        <v>83</v>
      </c>
      <c r="G28" t="n" s="250">
        <v>0.3</v>
      </c>
      <c r="H28" t="n" s="251">
        <v>0.23</v>
      </c>
      <c r="I28" t="n" s="252">
        <v>0.26</v>
      </c>
    </row>
    <row r="29">
      <c r="A29" t="s" s="253">
        <v>84</v>
      </c>
      <c r="B29" s="254">
        <f>HYPERLINK("D:\Java\git\MethodDemosGit\MethodDemos\output\groundtruth\TUW-169511.pdf")</f>
      </c>
      <c r="C29" s="255">
        <f>HYPERLINK("D:\Java\git\MethodDemosGit\MethodDemos\output\result\result-TUW-169511-xstream.xml")</f>
      </c>
      <c r="D29" s="256">
        <f>HYPERLINK("D:\Java\git\MethodDemosGit\MethodDemos\output\extracted\pdfx\pdfx-TUW-169511-xstream.xml")</f>
      </c>
      <c r="E29" t="s" s="257">
        <v>85</v>
      </c>
      <c r="F29" t="s" s="258">
        <v>86</v>
      </c>
      <c r="G29" t="n" s="259">
        <v>1.0</v>
      </c>
      <c r="H29" t="n" s="260">
        <v>0.8</v>
      </c>
      <c r="I29" t="n" s="261">
        <v>0.89</v>
      </c>
    </row>
    <row r="30">
      <c r="A30" t="s" s="262">
        <v>87</v>
      </c>
      <c r="B30" s="263">
        <f>HYPERLINK("D:\Java\git\MethodDemosGit\MethodDemos\output\groundtruth\TUW-172697.pdf")</f>
      </c>
      <c r="C30" s="264">
        <f>HYPERLINK("D:\Java\git\MethodDemosGit\MethodDemos\output\result\result-TUW-172697-xstream.xml")</f>
      </c>
      <c r="D30" s="265">
        <f>HYPERLINK("D:\Java\git\MethodDemosGit\MethodDemos\output\extracted\pdfx\pdfx-TUW-172697-xstream.xml")</f>
      </c>
      <c r="E30" t="s" s="266">
        <v>88</v>
      </c>
      <c r="F30" t="s" s="267">
        <v>89</v>
      </c>
      <c r="G30" t="n" s="268">
        <v>0.33</v>
      </c>
      <c r="H30" t="n" s="269">
        <v>0.5</v>
      </c>
      <c r="I30" t="n" s="270">
        <v>0.4</v>
      </c>
    </row>
    <row r="31">
      <c r="A31" t="s" s="271">
        <v>90</v>
      </c>
      <c r="B31" s="272">
        <f>HYPERLINK("D:\Java\git\MethodDemosGit\MethodDemos\output\groundtruth\TUW-174216.pdf")</f>
      </c>
      <c r="C31" s="273">
        <f>HYPERLINK("D:\Java\git\MethodDemosGit\MethodDemos\output\result\result-TUW-174216-xstream.xml")</f>
      </c>
      <c r="D31" s="274">
        <f>HYPERLINK("D:\Java\git\MethodDemosGit\MethodDemos\output\extracted\pdfx\pdfx-TUW-174216-xstream.xml")</f>
      </c>
      <c r="E31" t="s" s="275">
        <v>91</v>
      </c>
      <c r="F31" t="s" s="276">
        <v>92</v>
      </c>
      <c r="G31" t="n" s="277">
        <v>1.0</v>
      </c>
      <c r="H31" t="n" s="278">
        <v>0.5</v>
      </c>
      <c r="I31" t="n" s="279">
        <v>0.67</v>
      </c>
    </row>
    <row r="32">
      <c r="A32" t="s" s="280">
        <v>93</v>
      </c>
      <c r="B32" s="281">
        <f>HYPERLINK("D:\Java\git\MethodDemosGit\MethodDemos\output\groundtruth\TUW-175428.pdf")</f>
      </c>
      <c r="C32" s="282">
        <f>HYPERLINK("D:\Java\git\MethodDemosGit\MethodDemos\output\result\result-TUW-175428-xstream.xml")</f>
      </c>
      <c r="D32" s="283">
        <f>HYPERLINK("D:\Java\git\MethodDemosGit\MethodDemos\output\extracted\pdfx\pdfx-TUW-175428-xstream.xml")</f>
      </c>
      <c r="E32" t="s" s="284">
        <v>94</v>
      </c>
      <c r="F32" t="s" s="285">
        <v>95</v>
      </c>
      <c r="G32" t="n" s="286">
        <v>0.0</v>
      </c>
      <c r="H32" t="n" s="287">
        <v>0.0</v>
      </c>
      <c r="I32" t="n" s="288">
        <v>0.0</v>
      </c>
    </row>
    <row r="33">
      <c r="A33" t="s" s="289">
        <v>96</v>
      </c>
      <c r="B33" s="290">
        <f>HYPERLINK("D:\Java\git\MethodDemosGit\MethodDemos\output\groundtruth\TUW-176087.pdf")</f>
      </c>
      <c r="C33" s="291">
        <f>HYPERLINK("D:\Java\git\MethodDemosGit\MethodDemos\output\result\result-TUW-176087-xstream.xml")</f>
      </c>
      <c r="D33" s="292">
        <f>HYPERLINK("D:\Java\git\MethodDemosGit\MethodDemos\output\extracted\pdfx\pdfx-TUW-176087-xstream.xml")</f>
      </c>
      <c r="E33" t="s" s="293">
        <v>97</v>
      </c>
      <c r="F33" t="s" s="294">
        <v>98</v>
      </c>
      <c r="G33" t="n" s="295">
        <v>1.0</v>
      </c>
      <c r="H33" t="n" s="296">
        <v>0.75</v>
      </c>
      <c r="I33" t="n" s="297">
        <v>0.86</v>
      </c>
    </row>
    <row r="34">
      <c r="A34" t="s" s="298">
        <v>99</v>
      </c>
      <c r="B34" s="299">
        <f>HYPERLINK("D:\Java\git\MethodDemosGit\MethodDemos\output\groundtruth\TUW-177140.pdf")</f>
      </c>
      <c r="C34" s="300">
        <f>HYPERLINK("D:\Java\git\MethodDemosGit\MethodDemos\output\result\result-TUW-177140-xstream.xml")</f>
      </c>
      <c r="D34" s="301">
        <f>HYPERLINK("D:\Java\git\MethodDemosGit\MethodDemos\output\extracted\pdfx\pdfx-TUW-177140-xstream.xml")</f>
      </c>
      <c r="E34" t="s" s="302">
        <v>100</v>
      </c>
      <c r="F34" t="s" s="303">
        <v>101</v>
      </c>
      <c r="G34" t="n" s="304">
        <v>0.8</v>
      </c>
      <c r="H34" t="n" s="305">
        <v>0.8</v>
      </c>
      <c r="I34" t="n" s="306">
        <v>0.8</v>
      </c>
    </row>
    <row r="35">
      <c r="A35" t="s" s="307">
        <v>102</v>
      </c>
      <c r="B35" s="308">
        <f>HYPERLINK("D:\Java\git\MethodDemosGit\MethodDemos\output\groundtruth\TUW-179146.pdf")</f>
      </c>
      <c r="C35" s="309">
        <f>HYPERLINK("D:\Java\git\MethodDemosGit\MethodDemos\output\result\result-TUW-179146-xstream.xml")</f>
      </c>
      <c r="D35" s="310">
        <f>HYPERLINK("D:\Java\git\MethodDemosGit\MethodDemos\output\extracted\pdfx\pdfx-TUW-179146-xstream.xml")</f>
      </c>
      <c r="E35" t="s" s="311">
        <v>103</v>
      </c>
      <c r="F35" t="s" s="312">
        <v>104</v>
      </c>
      <c r="G35" t="n" s="313">
        <v>1.0</v>
      </c>
      <c r="H35" t="n" s="314">
        <v>0.71</v>
      </c>
      <c r="I35" t="n" s="315">
        <v>0.83</v>
      </c>
    </row>
    <row r="36">
      <c r="A36" t="s" s="316">
        <v>105</v>
      </c>
      <c r="B36" s="317">
        <f>HYPERLINK("D:\Java\git\MethodDemosGit\MethodDemos\output\groundtruth\TUW-180162.pdf")</f>
      </c>
      <c r="C36" s="318">
        <f>HYPERLINK("D:\Java\git\MethodDemosGit\MethodDemos\output\result\result-TUW-180162-xstream.xml")</f>
      </c>
      <c r="D36" s="319">
        <f>HYPERLINK("D:\Java\git\MethodDemosGit\MethodDemos\output\extracted\pdfx\pdfx-TUW-180162-xstream.xml")</f>
      </c>
      <c r="E36" t="s" s="320">
        <v>106</v>
      </c>
      <c r="F36" t="s" s="321">
        <v>107</v>
      </c>
      <c r="G36" t="n" s="322">
        <v>0.69</v>
      </c>
      <c r="H36" t="n" s="323">
        <v>0.53</v>
      </c>
      <c r="I36" t="n" s="324">
        <v>0.6</v>
      </c>
    </row>
    <row r="37">
      <c r="A37" t="s" s="325">
        <v>108</v>
      </c>
      <c r="B37" s="326">
        <f>HYPERLINK("D:\Java\git\MethodDemosGit\MethodDemos\output\groundtruth\TUW-181199.pdf")</f>
      </c>
      <c r="C37" s="327">
        <f>HYPERLINK("D:\Java\git\MethodDemosGit\MethodDemos\output\result\result-TUW-181199-xstream.xml")</f>
      </c>
      <c r="D37" s="328">
        <f>HYPERLINK("D:\Java\git\MethodDemosGit\MethodDemos\output\extracted\pdfx\pdfx-TUW-181199-xstream.xml")</f>
      </c>
      <c r="E37" t="s" s="329">
        <v>109</v>
      </c>
      <c r="F37" t="s" s="330">
        <v>110</v>
      </c>
      <c r="G37" t="n" s="331">
        <v>1.0</v>
      </c>
      <c r="H37" t="n" s="332">
        <v>0.67</v>
      </c>
      <c r="I37" t="n" s="333">
        <v>0.8</v>
      </c>
    </row>
    <row r="38">
      <c r="A38" t="s" s="334">
        <v>111</v>
      </c>
      <c r="B38" s="335">
        <f>HYPERLINK("D:\Java\git\MethodDemosGit\MethodDemos\output\groundtruth\TUW-182414.pdf")</f>
      </c>
      <c r="C38" s="336">
        <f>HYPERLINK("D:\Java\git\MethodDemosGit\MethodDemos\output\result\result-TUW-182414-xstream.xml")</f>
      </c>
      <c r="D38" s="337">
        <f>HYPERLINK("D:\Java\git\MethodDemosGit\MethodDemos\output\extracted\pdfx\pdfx-TUW-182414-xstream.xml")</f>
      </c>
      <c r="E38" t="s" s="338">
        <v>112</v>
      </c>
      <c r="F38" t="s" s="339">
        <v>80</v>
      </c>
      <c r="G38" t="s" s="340">
        <v>113</v>
      </c>
      <c r="H38" t="n" s="341">
        <v>0.0</v>
      </c>
      <c r="I38" t="n" s="342">
        <v>0.0</v>
      </c>
    </row>
    <row r="39">
      <c r="A39" t="s" s="343">
        <v>114</v>
      </c>
      <c r="B39" s="344">
        <f>HYPERLINK("D:\Java\git\MethodDemosGit\MethodDemos\output\groundtruth\TUW-182899.pdf")</f>
      </c>
      <c r="C39" s="345">
        <f>HYPERLINK("D:\Java\git\MethodDemosGit\MethodDemos\output\result\result-TUW-182899-xstream.xml")</f>
      </c>
      <c r="D39" s="346">
        <f>HYPERLINK("D:\Java\git\MethodDemosGit\MethodDemos\output\extracted\pdfx\pdfx-TUW-182899-xstream.xml")</f>
      </c>
      <c r="E39" t="s" s="347">
        <v>115</v>
      </c>
      <c r="F39" t="s" s="348">
        <v>116</v>
      </c>
      <c r="G39" t="n" s="349">
        <v>1.0</v>
      </c>
      <c r="H39" t="n" s="350">
        <v>0.26</v>
      </c>
      <c r="I39" t="n" s="351">
        <v>0.41</v>
      </c>
    </row>
    <row r="40">
      <c r="A40" t="s" s="352">
        <v>117</v>
      </c>
      <c r="B40" s="353">
        <f>HYPERLINK("D:\Java\git\MethodDemosGit\MethodDemos\output\groundtruth\TUW-185321.pdf")</f>
      </c>
      <c r="C40" s="354">
        <f>HYPERLINK("D:\Java\git\MethodDemosGit\MethodDemos\output\result\result-TUW-185321-xstream.xml")</f>
      </c>
      <c r="D40" s="355">
        <f>HYPERLINK("D:\Java\git\MethodDemosGit\MethodDemos\output\extracted\pdfx\pdfx-TUW-185321-xstream.xml")</f>
      </c>
      <c r="E40" t="s" s="356">
        <v>118</v>
      </c>
      <c r="F40" t="s" s="357">
        <v>80</v>
      </c>
      <c r="G40" t="n" s="358">
        <v>0.0</v>
      </c>
      <c r="H40" t="n" s="359">
        <v>0.0</v>
      </c>
      <c r="I40" t="n" s="360">
        <v>0.0</v>
      </c>
    </row>
    <row r="41">
      <c r="A41" t="s" s="361">
        <v>119</v>
      </c>
      <c r="B41" s="362">
        <f>HYPERLINK("D:\Java\git\MethodDemosGit\MethodDemos\output\groundtruth\TUW-185441.pdf")</f>
      </c>
      <c r="C41" s="363">
        <f>HYPERLINK("D:\Java\git\MethodDemosGit\MethodDemos\output\result\result-TUW-185441-xstream.xml")</f>
      </c>
      <c r="D41" s="364">
        <f>HYPERLINK("D:\Java\git\MethodDemosGit\MethodDemos\output\extracted\pdfx\pdfx-TUW-185441-xstream.xml")</f>
      </c>
      <c r="E41" t="s" s="365">
        <v>120</v>
      </c>
      <c r="F41" t="s" s="366">
        <v>80</v>
      </c>
      <c r="G41" t="s" s="367">
        <v>113</v>
      </c>
      <c r="H41" t="n" s="368">
        <v>0.0</v>
      </c>
      <c r="I41" t="n" s="369">
        <v>0.0</v>
      </c>
    </row>
    <row r="42">
      <c r="A42" t="s" s="370">
        <v>121</v>
      </c>
      <c r="B42" s="371">
        <f>HYPERLINK("D:\Java\git\MethodDemosGit\MethodDemos\output\groundtruth\TUW-186227.pdf")</f>
      </c>
      <c r="C42" s="372">
        <f>HYPERLINK("D:\Java\git\MethodDemosGit\MethodDemos\output\result\result-TUW-186227-xstream.xml")</f>
      </c>
      <c r="D42" s="373">
        <f>HYPERLINK("D:\Java\git\MethodDemosGit\MethodDemos\output\extracted\pdfx\pdfx-TUW-186227-xstream.xml")</f>
      </c>
      <c r="E42" t="s" s="374">
        <v>122</v>
      </c>
      <c r="F42" t="s" s="375">
        <v>123</v>
      </c>
      <c r="G42" t="n" s="376">
        <v>0.0</v>
      </c>
      <c r="H42" t="n" s="377">
        <v>0.0</v>
      </c>
      <c r="I42" t="n" s="378">
        <v>0.0</v>
      </c>
    </row>
    <row r="43">
      <c r="A43" t="s" s="379">
        <v>124</v>
      </c>
      <c r="B43" s="380">
        <f>HYPERLINK("D:\Java\git\MethodDemosGit\MethodDemos\output\groundtruth\TUW-189842.pdf")</f>
      </c>
      <c r="C43" s="381">
        <f>HYPERLINK("D:\Java\git\MethodDemosGit\MethodDemos\output\result\result-TUW-189842-xstream.xml")</f>
      </c>
      <c r="D43" s="382">
        <f>HYPERLINK("D:\Java\git\MethodDemosGit\MethodDemos\output\extracted\pdfx\pdfx-TUW-189842-xstream.xml")</f>
      </c>
      <c r="E43" t="s" s="383">
        <v>125</v>
      </c>
      <c r="F43" t="s" s="384">
        <v>126</v>
      </c>
      <c r="G43" t="n" s="385">
        <v>0.67</v>
      </c>
      <c r="H43" t="n" s="386">
        <v>1.0</v>
      </c>
      <c r="I43" t="n" s="387">
        <v>0.8</v>
      </c>
    </row>
    <row r="44">
      <c r="A44" t="s" s="388">
        <v>127</v>
      </c>
      <c r="B44" s="389">
        <f>HYPERLINK("D:\Java\git\MethodDemosGit\MethodDemos\output\groundtruth\TUW-191715.pdf")</f>
      </c>
      <c r="C44" s="390">
        <f>HYPERLINK("D:\Java\git\MethodDemosGit\MethodDemos\output\result\result-TUW-191715-xstream.xml")</f>
      </c>
      <c r="D44" s="391">
        <f>HYPERLINK("D:\Java\git\MethodDemosGit\MethodDemos\output\extracted\pdfx\pdfx-TUW-191715-xstream.xml")</f>
      </c>
      <c r="E44" t="s" s="392">
        <v>128</v>
      </c>
      <c r="F44" t="s" s="393">
        <v>129</v>
      </c>
      <c r="G44" t="n" s="394">
        <v>0.75</v>
      </c>
      <c r="H44" t="n" s="395">
        <v>0.29</v>
      </c>
      <c r="I44" t="n" s="396">
        <v>0.41</v>
      </c>
    </row>
    <row r="45">
      <c r="A45" t="s" s="397">
        <v>130</v>
      </c>
      <c r="B45" s="398">
        <f>HYPERLINK("D:\Java\git\MethodDemosGit\MethodDemos\output\groundtruth\TUW-191977.pdf")</f>
      </c>
      <c r="C45" s="399">
        <f>HYPERLINK("D:\Java\git\MethodDemosGit\MethodDemos\output\result\result-TUW-191977-xstream.xml")</f>
      </c>
      <c r="D45" s="400">
        <f>HYPERLINK("D:\Java\git\MethodDemosGit\MethodDemos\output\extracted\pdfx\pdfx-TUW-191977-xstream.xml")</f>
      </c>
      <c r="E45" t="s" s="401">
        <v>131</v>
      </c>
      <c r="F45" t="s" s="402">
        <v>132</v>
      </c>
      <c r="G45" t="n" s="403">
        <v>1.0</v>
      </c>
      <c r="H45" t="n" s="404">
        <v>1.0</v>
      </c>
      <c r="I45" t="n" s="405">
        <v>1.0</v>
      </c>
    </row>
    <row r="46">
      <c r="A46" t="s" s="406">
        <v>133</v>
      </c>
      <c r="B46" s="407">
        <f>HYPERLINK("D:\Java\git\MethodDemosGit\MethodDemos\output\groundtruth\TUW-192724.pdf")</f>
      </c>
      <c r="C46" s="408">
        <f>HYPERLINK("D:\Java\git\MethodDemosGit\MethodDemos\output\result\result-TUW-192724-xstream.xml")</f>
      </c>
      <c r="D46" s="409">
        <f>HYPERLINK("D:\Java\git\MethodDemosGit\MethodDemos\output\extracted\pdfx\pdfx-TUW-192724-xstream.xml")</f>
      </c>
      <c r="E46" t="s" s="410">
        <v>134</v>
      </c>
      <c r="F46" t="s" s="411">
        <v>135</v>
      </c>
      <c r="G46" t="n" s="412">
        <v>1.0</v>
      </c>
      <c r="H46" t="n" s="413">
        <v>1.0</v>
      </c>
      <c r="I46" t="n" s="414">
        <v>1.0</v>
      </c>
    </row>
    <row r="47">
      <c r="A47" t="s" s="415">
        <v>136</v>
      </c>
      <c r="B47" s="416">
        <f>HYPERLINK("D:\Java\git\MethodDemosGit\MethodDemos\output\groundtruth\TUW-194085.pdf")</f>
      </c>
      <c r="C47" s="417">
        <f>HYPERLINK("D:\Java\git\MethodDemosGit\MethodDemos\output\result\result-TUW-194085-xstream.xml")</f>
      </c>
      <c r="D47" s="418">
        <f>HYPERLINK("D:\Java\git\MethodDemosGit\MethodDemos\output\extracted\pdfx\pdfx-TUW-194085-xstream.xml")</f>
      </c>
      <c r="E47" t="s" s="419">
        <v>137</v>
      </c>
      <c r="F47" t="s" s="420">
        <v>138</v>
      </c>
      <c r="G47" t="n" s="421">
        <v>0.38</v>
      </c>
      <c r="H47" t="n" s="422">
        <v>0.14</v>
      </c>
      <c r="I47" t="n" s="423">
        <v>0.2</v>
      </c>
    </row>
    <row r="48">
      <c r="A48" t="s" s="424">
        <v>139</v>
      </c>
      <c r="B48" s="425">
        <f>HYPERLINK("D:\Java\git\MethodDemosGit\MethodDemos\output\groundtruth\TUW-194561.pdf")</f>
      </c>
      <c r="C48" s="426">
        <f>HYPERLINK("D:\Java\git\MethodDemosGit\MethodDemos\output\result\result-TUW-194561-xstream.xml")</f>
      </c>
      <c r="D48" s="427">
        <f>HYPERLINK("D:\Java\git\MethodDemosGit\MethodDemos\output\extracted\pdfx\pdfx-TUW-194561-xstream.xml")</f>
      </c>
      <c r="E48" t="s" s="428">
        <v>140</v>
      </c>
      <c r="F48" t="s" s="429">
        <v>141</v>
      </c>
      <c r="G48" t="n" s="430">
        <v>1.0</v>
      </c>
      <c r="H48" t="n" s="431">
        <v>1.0</v>
      </c>
      <c r="I48" t="n" s="432">
        <v>1.0</v>
      </c>
    </row>
    <row r="49">
      <c r="A49" t="s" s="433">
        <v>142</v>
      </c>
      <c r="B49" s="434">
        <f>HYPERLINK("D:\Java\git\MethodDemosGit\MethodDemos\output\groundtruth\TUW-194660.pdf")</f>
      </c>
      <c r="C49" s="435">
        <f>HYPERLINK("D:\Java\git\MethodDemosGit\MethodDemos\output\result\result-TUW-194660-xstream.xml")</f>
      </c>
      <c r="D49" s="436">
        <f>HYPERLINK("D:\Java\git\MethodDemosGit\MethodDemos\output\extracted\pdfx\pdfx-TUW-194660-xstream.xml")</f>
      </c>
      <c r="E49" t="s" s="437">
        <v>143</v>
      </c>
      <c r="F49" t="s" s="438">
        <v>144</v>
      </c>
      <c r="G49" t="n" s="439">
        <v>0.0</v>
      </c>
      <c r="H49" t="n" s="440">
        <v>0.0</v>
      </c>
      <c r="I49" t="n" s="441">
        <v>0.0</v>
      </c>
    </row>
    <row r="50">
      <c r="A50" t="s" s="442">
        <v>145</v>
      </c>
      <c r="B50" s="443">
        <f>HYPERLINK("D:\Java\git\MethodDemosGit\MethodDemos\output\groundtruth\TUW-197422.pdf")</f>
      </c>
      <c r="C50" s="444">
        <f>HYPERLINK("D:\Java\git\MethodDemosGit\MethodDemos\output\result\result-TUW-197422-xstream.xml")</f>
      </c>
      <c r="D50" s="445">
        <f>HYPERLINK("D:\Java\git\MethodDemosGit\MethodDemos\output\extracted\pdfx\pdfx-TUW-197422-xstream.xml")</f>
      </c>
      <c r="E50" t="s" s="446">
        <v>146</v>
      </c>
      <c r="F50" t="s" s="447">
        <v>147</v>
      </c>
      <c r="G50" t="n" s="448">
        <v>1.0</v>
      </c>
      <c r="H50" t="n" s="449">
        <v>1.0</v>
      </c>
      <c r="I50" t="n" s="450">
        <v>1.0</v>
      </c>
    </row>
    <row r="51">
      <c r="A51" t="s" s="451">
        <v>148</v>
      </c>
      <c r="B51" s="452">
        <f>HYPERLINK("D:\Java\git\MethodDemosGit\MethodDemos\output\groundtruth\TUW-197852.pdf")</f>
      </c>
      <c r="C51" s="453">
        <f>HYPERLINK("D:\Java\git\MethodDemosGit\MethodDemos\output\result\result-TUW-197852-xstream.xml")</f>
      </c>
      <c r="D51" s="454">
        <f>HYPERLINK("D:\Java\git\MethodDemosGit\MethodDemos\output\extracted\pdfx\pdfx-TUW-197852-xstream.xml")</f>
      </c>
      <c r="E51" t="s" s="455">
        <v>149</v>
      </c>
      <c r="F51" t="s" s="456">
        <v>150</v>
      </c>
      <c r="G51" t="n" s="457">
        <v>0.63</v>
      </c>
      <c r="H51" t="n" s="458">
        <v>0.63</v>
      </c>
      <c r="I51" t="n" s="459">
        <v>0.63</v>
      </c>
    </row>
    <row r="52">
      <c r="A52" t="s" s="460">
        <v>151</v>
      </c>
      <c r="B52" s="461">
        <f>HYPERLINK("D:\Java\git\MethodDemosGit\MethodDemos\output\groundtruth\TUW-198400.pdf")</f>
      </c>
      <c r="C52" s="462">
        <f>HYPERLINK("D:\Java\git\MethodDemosGit\MethodDemos\output\result\result-TUW-198400-xstream.xml")</f>
      </c>
      <c r="D52" s="463">
        <f>HYPERLINK("D:\Java\git\MethodDemosGit\MethodDemos\output\extracted\pdfx\pdfx-TUW-198400-xstream.xml")</f>
      </c>
      <c r="E52" t="s" s="464">
        <v>152</v>
      </c>
      <c r="F52" t="s" s="465">
        <v>153</v>
      </c>
      <c r="G52" t="n" s="466">
        <v>1.0</v>
      </c>
      <c r="H52" t="n" s="467">
        <v>0.5</v>
      </c>
      <c r="I52" t="n" s="468">
        <v>0.67</v>
      </c>
    </row>
    <row r="53">
      <c r="A53" t="s" s="469">
        <v>154</v>
      </c>
      <c r="B53" s="470">
        <f>HYPERLINK("D:\Java\git\MethodDemosGit\MethodDemos\output\groundtruth\TUW-198401.pdf")</f>
      </c>
      <c r="C53" s="471">
        <f>HYPERLINK("D:\Java\git\MethodDemosGit\MethodDemos\output\result\result-TUW-198401-xstream.xml")</f>
      </c>
      <c r="D53" s="472">
        <f>HYPERLINK("D:\Java\git\MethodDemosGit\MethodDemos\output\extracted\pdfx\pdfx-TUW-198401-xstream.xml")</f>
      </c>
      <c r="E53" t="s" s="473">
        <v>155</v>
      </c>
      <c r="F53" t="s" s="474">
        <v>156</v>
      </c>
      <c r="G53" t="n" s="475">
        <v>1.0</v>
      </c>
      <c r="H53" t="n" s="476">
        <v>1.0</v>
      </c>
      <c r="I53" t="n" s="477">
        <v>1.0</v>
      </c>
    </row>
    <row r="54">
      <c r="A54" t="s" s="478">
        <v>157</v>
      </c>
      <c r="B54" s="479">
        <f>HYPERLINK("D:\Java\git\MethodDemosGit\MethodDemos\output\groundtruth\TUW-198405.pdf")</f>
      </c>
      <c r="C54" s="480">
        <f>HYPERLINK("D:\Java\git\MethodDemosGit\MethodDemos\output\result\result-TUW-198405-xstream.xml")</f>
      </c>
      <c r="D54" s="481">
        <f>HYPERLINK("D:\Java\git\MethodDemosGit\MethodDemos\output\extracted\pdfx\pdfx-TUW-198405-xstream.xml")</f>
      </c>
      <c r="E54" t="s" s="482">
        <v>158</v>
      </c>
      <c r="F54" t="s" s="483">
        <v>159</v>
      </c>
      <c r="G54" t="n" s="484">
        <v>1.0</v>
      </c>
      <c r="H54" t="n" s="485">
        <v>0.5</v>
      </c>
      <c r="I54" t="n" s="486">
        <v>0.67</v>
      </c>
    </row>
    <row r="55">
      <c r="A55" t="s" s="487">
        <v>160</v>
      </c>
      <c r="B55" s="488">
        <f>HYPERLINK("D:\Java\git\MethodDemosGit\MethodDemos\output\groundtruth\TUW-198408.pdf")</f>
      </c>
      <c r="C55" s="489">
        <f>HYPERLINK("D:\Java\git\MethodDemosGit\MethodDemos\output\result\result-TUW-198408-xstream.xml")</f>
      </c>
      <c r="D55" s="490">
        <f>HYPERLINK("D:\Java\git\MethodDemosGit\MethodDemos\output\extracted\pdfx\pdfx-TUW-198408-xstream.xml")</f>
      </c>
      <c r="E55" t="s" s="491">
        <v>161</v>
      </c>
      <c r="F55" t="s" s="492">
        <v>80</v>
      </c>
      <c r="G55" t="s" s="493">
        <v>113</v>
      </c>
      <c r="H55" t="n" s="494">
        <v>0.0</v>
      </c>
      <c r="I55" t="n" s="495">
        <v>0.0</v>
      </c>
    </row>
    <row r="56">
      <c r="A56" t="s" s="496">
        <v>162</v>
      </c>
      <c r="B56" s="497">
        <f>HYPERLINK("D:\Java\git\MethodDemosGit\MethodDemos\output\groundtruth\TUW-200745.pdf")</f>
      </c>
      <c r="C56" s="498">
        <f>HYPERLINK("D:\Java\git\MethodDemosGit\MethodDemos\output\result\result-TUW-200745-xstream.xml")</f>
      </c>
      <c r="D56" s="499">
        <f>HYPERLINK("D:\Java\git\MethodDemosGit\MethodDemos\output\extracted\pdfx\pdfx-TUW-200745-xstream.xml")</f>
      </c>
      <c r="E56" t="s" s="500">
        <v>163</v>
      </c>
      <c r="F56" t="s" s="501">
        <v>164</v>
      </c>
      <c r="G56" t="n" s="502">
        <v>0.0</v>
      </c>
      <c r="H56" t="n" s="503">
        <v>0.0</v>
      </c>
      <c r="I56" t="n" s="504">
        <v>0.0</v>
      </c>
    </row>
    <row r="57">
      <c r="A57" t="s" s="505">
        <v>165</v>
      </c>
      <c r="B57" s="506">
        <f>HYPERLINK("D:\Java\git\MethodDemosGit\MethodDemos\output\groundtruth\TUW-200748.pdf")</f>
      </c>
      <c r="C57" s="507">
        <f>HYPERLINK("D:\Java\git\MethodDemosGit\MethodDemos\output\result\result-TUW-200748-xstream.xml")</f>
      </c>
      <c r="D57" s="508">
        <f>HYPERLINK("D:\Java\git\MethodDemosGit\MethodDemos\output\extracted\pdfx\pdfx-TUW-200748-xstream.xml")</f>
      </c>
      <c r="E57" t="s" s="509">
        <v>166</v>
      </c>
      <c r="F57" t="s" s="510">
        <v>167</v>
      </c>
      <c r="G57" t="n" s="511">
        <v>0.71</v>
      </c>
      <c r="H57" t="n" s="512">
        <v>0.29</v>
      </c>
      <c r="I57" t="n" s="513">
        <v>0.41</v>
      </c>
    </row>
    <row r="58">
      <c r="A58" t="s" s="514">
        <v>168</v>
      </c>
      <c r="B58" s="515">
        <f>HYPERLINK("D:\Java\git\MethodDemosGit\MethodDemos\output\groundtruth\TUW-200948.pdf")</f>
      </c>
      <c r="C58" s="516">
        <f>HYPERLINK("D:\Java\git\MethodDemosGit\MethodDemos\output\result\result-TUW-200948-xstream.xml")</f>
      </c>
      <c r="D58" s="517">
        <f>HYPERLINK("D:\Java\git\MethodDemosGit\MethodDemos\output\extracted\pdfx\pdfx-TUW-200948-xstream.xml")</f>
      </c>
      <c r="E58" t="s" s="518">
        <v>169</v>
      </c>
      <c r="F58" t="s" s="519">
        <v>170</v>
      </c>
      <c r="G58" t="n" s="520">
        <v>1.0</v>
      </c>
      <c r="H58" t="n" s="521">
        <v>0.83</v>
      </c>
      <c r="I58" t="n" s="522">
        <v>0.91</v>
      </c>
    </row>
    <row r="59">
      <c r="A59" t="s" s="523">
        <v>171</v>
      </c>
      <c r="B59" s="524">
        <f>HYPERLINK("D:\Java\git\MethodDemosGit\MethodDemos\output\groundtruth\TUW-200950.pdf")</f>
      </c>
      <c r="C59" s="525">
        <f>HYPERLINK("D:\Java\git\MethodDemosGit\MethodDemos\output\result\result-TUW-200950-xstream.xml")</f>
      </c>
      <c r="D59" s="526">
        <f>HYPERLINK("D:\Java\git\MethodDemosGit\MethodDemos\output\extracted\pdfx\pdfx-TUW-200950-xstream.xml")</f>
      </c>
      <c r="E59" t="s" s="527">
        <v>172</v>
      </c>
      <c r="F59" t="s" s="528">
        <v>173</v>
      </c>
      <c r="G59" t="n" s="529">
        <v>1.0</v>
      </c>
      <c r="H59" t="n" s="530">
        <v>0.33</v>
      </c>
      <c r="I59" t="n" s="531">
        <v>0.5</v>
      </c>
    </row>
    <row r="60">
      <c r="A60" t="s" s="532">
        <v>174</v>
      </c>
      <c r="B60" s="533">
        <f>HYPERLINK("D:\Java\git\MethodDemosGit\MethodDemos\output\groundtruth\TUW-200959.pdf")</f>
      </c>
      <c r="C60" s="534">
        <f>HYPERLINK("D:\Java\git\MethodDemosGit\MethodDemos\output\result\result-TUW-200959-xstream.xml")</f>
      </c>
      <c r="D60" s="535">
        <f>HYPERLINK("D:\Java\git\MethodDemosGit\MethodDemos\output\extracted\pdfx\pdfx-TUW-200959-xstream.xml")</f>
      </c>
      <c r="E60" t="s" s="536">
        <v>175</v>
      </c>
      <c r="F60" t="s" s="537">
        <v>176</v>
      </c>
      <c r="G60" t="n" s="538">
        <v>1.0</v>
      </c>
      <c r="H60" t="n" s="539">
        <v>0.5</v>
      </c>
      <c r="I60" t="n" s="540">
        <v>0.67</v>
      </c>
    </row>
    <row r="61">
      <c r="A61" t="s" s="541">
        <v>177</v>
      </c>
      <c r="B61" s="542">
        <f>HYPERLINK("D:\Java\git\MethodDemosGit\MethodDemos\output\groundtruth\TUW-201066.pdf")</f>
      </c>
      <c r="C61" s="543">
        <f>HYPERLINK("D:\Java\git\MethodDemosGit\MethodDemos\output\result\result-TUW-201066-xstream.xml")</f>
      </c>
      <c r="D61" s="544">
        <f>HYPERLINK("D:\Java\git\MethodDemosGit\MethodDemos\output\extracted\pdfx\pdfx-TUW-201066-xstream.xml")</f>
      </c>
      <c r="E61" t="s" s="545">
        <v>178</v>
      </c>
      <c r="F61" t="s" s="546">
        <v>179</v>
      </c>
      <c r="G61" t="n" s="547">
        <v>1.0</v>
      </c>
      <c r="H61" t="n" s="548">
        <v>1.0</v>
      </c>
      <c r="I61" t="n" s="549">
        <v>1.0</v>
      </c>
    </row>
    <row r="62">
      <c r="A62" t="s" s="550">
        <v>180</v>
      </c>
      <c r="B62" s="551">
        <f>HYPERLINK("D:\Java\git\MethodDemosGit\MethodDemos\output\groundtruth\TUW-201160.pdf")</f>
      </c>
      <c r="C62" s="552">
        <f>HYPERLINK("D:\Java\git\MethodDemosGit\MethodDemos\output\result\result-TUW-201160-xstream.xml")</f>
      </c>
      <c r="D62" s="553">
        <f>HYPERLINK("D:\Java\git\MethodDemosGit\MethodDemos\output\extracted\pdfx\pdfx-TUW-201160-xstream.xml")</f>
      </c>
      <c r="E62" t="s" s="554">
        <v>181</v>
      </c>
      <c r="F62" t="s" s="555">
        <v>182</v>
      </c>
      <c r="G62" t="n" s="556">
        <v>1.0</v>
      </c>
      <c r="H62" t="n" s="557">
        <v>1.0</v>
      </c>
      <c r="I62" t="n" s="558">
        <v>1.0</v>
      </c>
    </row>
    <row r="63">
      <c r="A63" t="s" s="559">
        <v>183</v>
      </c>
      <c r="B63" s="560">
        <f>HYPERLINK("D:\Java\git\MethodDemosGit\MethodDemos\output\groundtruth\TUW-201167.pdf")</f>
      </c>
      <c r="C63" s="561">
        <f>HYPERLINK("D:\Java\git\MethodDemosGit\MethodDemos\output\result\result-TUW-201167-xstream.xml")</f>
      </c>
      <c r="D63" s="562">
        <f>HYPERLINK("D:\Java\git\MethodDemosGit\MethodDemos\output\extracted\pdfx\pdfx-TUW-201167-xstream.xml")</f>
      </c>
      <c r="E63" t="s" s="563">
        <v>184</v>
      </c>
      <c r="F63" t="s" s="564">
        <v>185</v>
      </c>
      <c r="G63" t="n" s="565">
        <v>1.0</v>
      </c>
      <c r="H63" t="n" s="566">
        <v>1.0</v>
      </c>
      <c r="I63" t="n" s="567">
        <v>1.0</v>
      </c>
    </row>
    <row r="64">
      <c r="A64" t="s" s="568">
        <v>186</v>
      </c>
      <c r="B64" s="569">
        <f>HYPERLINK("D:\Java\git\MethodDemosGit\MethodDemos\output\groundtruth\TUW-201821.pdf")</f>
      </c>
      <c r="C64" s="570">
        <f>HYPERLINK("D:\Java\git\MethodDemosGit\MethodDemos\output\result\result-TUW-201821-xstream.xml")</f>
      </c>
      <c r="D64" s="571">
        <f>HYPERLINK("D:\Java\git\MethodDemosGit\MethodDemos\output\extracted\pdfx\pdfx-TUW-201821-xstream.xml")</f>
      </c>
      <c r="E64" t="s" s="572">
        <v>187</v>
      </c>
      <c r="F64" t="s" s="573">
        <v>188</v>
      </c>
      <c r="G64" t="n" s="574">
        <v>0.83</v>
      </c>
      <c r="H64" t="n" s="575">
        <v>1.0</v>
      </c>
      <c r="I64" t="n" s="576">
        <v>0.91</v>
      </c>
    </row>
    <row r="65">
      <c r="A65" t="s" s="577">
        <v>189</v>
      </c>
      <c r="B65" s="578">
        <f>HYPERLINK("D:\Java\git\MethodDemosGit\MethodDemos\output\groundtruth\TUW-202034.pdf")</f>
      </c>
      <c r="C65" s="579">
        <f>HYPERLINK("D:\Java\git\MethodDemosGit\MethodDemos\output\result\result-TUW-202034-xstream.xml")</f>
      </c>
      <c r="D65" s="580">
        <f>HYPERLINK("D:\Java\git\MethodDemosGit\MethodDemos\output\extracted\pdfx\pdfx-TUW-202034-xstream.xml")</f>
      </c>
      <c r="E65" t="s" s="581">
        <v>190</v>
      </c>
      <c r="F65" t="s" s="582">
        <v>191</v>
      </c>
      <c r="G65" t="n" s="583">
        <v>0.89</v>
      </c>
      <c r="H65" t="n" s="584">
        <v>0.58</v>
      </c>
      <c r="I65" t="n" s="585">
        <v>0.7</v>
      </c>
    </row>
    <row r="66">
      <c r="A66" t="s" s="586">
        <v>192</v>
      </c>
      <c r="B66" s="587">
        <f>HYPERLINK("D:\Java\git\MethodDemosGit\MethodDemos\output\groundtruth\TUW-202824.pdf")</f>
      </c>
      <c r="C66" s="588">
        <f>HYPERLINK("D:\Java\git\MethodDemosGit\MethodDemos\output\result\result-TUW-202824-xstream.xml")</f>
      </c>
      <c r="D66" s="589">
        <f>HYPERLINK("D:\Java\git\MethodDemosGit\MethodDemos\output\extracted\pdfx\pdfx-TUW-202824-xstream.xml")</f>
      </c>
      <c r="E66" t="s" s="590">
        <v>80</v>
      </c>
      <c r="F66" t="s" s="591">
        <v>144</v>
      </c>
      <c r="G66" t="n" s="592">
        <v>0.0</v>
      </c>
      <c r="H66" t="s" s="593">
        <v>193</v>
      </c>
      <c r="I66" t="n" s="594">
        <v>0.0</v>
      </c>
    </row>
    <row r="67">
      <c r="A67" t="s" s="595">
        <v>194</v>
      </c>
      <c r="B67" s="596">
        <f>HYPERLINK("D:\Java\git\MethodDemosGit\MethodDemos\output\groundtruth\TUW-203409.pdf")</f>
      </c>
      <c r="C67" s="597">
        <f>HYPERLINK("D:\Java\git\MethodDemosGit\MethodDemos\output\result\result-TUW-203409-xstream.xml")</f>
      </c>
      <c r="D67" s="598">
        <f>HYPERLINK("D:\Java\git\MethodDemosGit\MethodDemos\output\extracted\pdfx\pdfx-TUW-203409-xstream.xml")</f>
      </c>
      <c r="E67" t="s" s="599">
        <v>195</v>
      </c>
      <c r="F67" t="s" s="600">
        <v>196</v>
      </c>
      <c r="G67" t="n" s="601">
        <v>1.0</v>
      </c>
      <c r="H67" t="n" s="602">
        <v>1.0</v>
      </c>
      <c r="I67" t="n" s="603">
        <v>1.0</v>
      </c>
    </row>
    <row r="68">
      <c r="A68" t="s" s="604">
        <v>197</v>
      </c>
      <c r="B68" s="605">
        <f>HYPERLINK("D:\Java\git\MethodDemosGit\MethodDemos\output\groundtruth\TUW-203924.pdf")</f>
      </c>
      <c r="C68" s="606">
        <f>HYPERLINK("D:\Java\git\MethodDemosGit\MethodDemos\output\result\result-TUW-203924-xstream.xml")</f>
      </c>
      <c r="D68" s="607">
        <f>HYPERLINK("D:\Java\git\MethodDemosGit\MethodDemos\output\extracted\pdfx\pdfx-TUW-203924-xstream.xml")</f>
      </c>
      <c r="E68" t="s" s="608">
        <v>198</v>
      </c>
      <c r="F68" t="s" s="609">
        <v>199</v>
      </c>
      <c r="G68" t="n" s="610">
        <v>1.0</v>
      </c>
      <c r="H68" t="n" s="611">
        <v>0.5</v>
      </c>
      <c r="I68" t="n" s="612">
        <v>0.67</v>
      </c>
    </row>
    <row r="69">
      <c r="A69" t="s" s="613">
        <v>200</v>
      </c>
      <c r="B69" s="614">
        <f>HYPERLINK("D:\Java\git\MethodDemosGit\MethodDemos\output\groundtruth\TUW-204724.pdf")</f>
      </c>
      <c r="C69" s="615">
        <f>HYPERLINK("D:\Java\git\MethodDemosGit\MethodDemos\output\result\result-TUW-204724-xstream.xml")</f>
      </c>
      <c r="D69" s="616">
        <f>HYPERLINK("D:\Java\git\MethodDemosGit\MethodDemos\output\extracted\pdfx\pdfx-TUW-204724-xstream.xml")</f>
      </c>
      <c r="E69" t="s" s="617">
        <v>201</v>
      </c>
      <c r="F69" t="s" s="618">
        <v>202</v>
      </c>
      <c r="G69" t="n" s="619">
        <v>0.36</v>
      </c>
      <c r="H69" t="n" s="620">
        <v>1.0</v>
      </c>
      <c r="I69" t="n" s="621">
        <v>0.53</v>
      </c>
    </row>
    <row r="70">
      <c r="A70" t="s" s="622">
        <v>203</v>
      </c>
      <c r="B70" s="623">
        <f>HYPERLINK("D:\Java\git\MethodDemosGit\MethodDemos\output\groundtruth\TUW-205557.pdf")</f>
      </c>
      <c r="C70" s="624">
        <f>HYPERLINK("D:\Java\git\MethodDemosGit\MethodDemos\output\result\result-TUW-205557-xstream.xml")</f>
      </c>
      <c r="D70" s="625">
        <f>HYPERLINK("D:\Java\git\MethodDemosGit\MethodDemos\output\extracted\pdfx\pdfx-TUW-205557-xstream.xml")</f>
      </c>
      <c r="E70" t="s" s="626">
        <v>80</v>
      </c>
      <c r="F70" t="s" s="627">
        <v>80</v>
      </c>
      <c r="G70" t="s" s="628">
        <v>113</v>
      </c>
      <c r="H70" t="s" s="629">
        <v>193</v>
      </c>
      <c r="I70" t="s" s="630">
        <v>204</v>
      </c>
    </row>
    <row r="71">
      <c r="A71" t="s" s="631">
        <v>205</v>
      </c>
      <c r="B71" s="632">
        <f>HYPERLINK("D:\Java\git\MethodDemosGit\MethodDemos\output\groundtruth\TUW-205933.pdf")</f>
      </c>
      <c r="C71" s="633">
        <f>HYPERLINK("D:\Java\git\MethodDemosGit\MethodDemos\output\result\result-TUW-205933-xstream.xml")</f>
      </c>
      <c r="D71" s="634">
        <f>HYPERLINK("D:\Java\git\MethodDemosGit\MethodDemos\output\extracted\pdfx\pdfx-TUW-205933-xstream.xml")</f>
      </c>
      <c r="E71" t="s" s="635">
        <v>206</v>
      </c>
      <c r="F71" t="s" s="636">
        <v>207</v>
      </c>
      <c r="G71" t="n" s="637">
        <v>0.86</v>
      </c>
      <c r="H71" t="n" s="638">
        <v>1.0</v>
      </c>
      <c r="I71" t="n" s="639">
        <v>0.92</v>
      </c>
    </row>
    <row r="72">
      <c r="A72" t="s" s="640">
        <v>208</v>
      </c>
      <c r="B72" s="641">
        <f>HYPERLINK("D:\Java\git\MethodDemosGit\MethodDemos\output\groundtruth\TUW-213513.pdf")</f>
      </c>
      <c r="C72" s="642">
        <f>HYPERLINK("D:\Java\git\MethodDemosGit\MethodDemos\output\result\result-TUW-213513-xstream.xml")</f>
      </c>
      <c r="D72" s="643">
        <f>HYPERLINK("D:\Java\git\MethodDemosGit\MethodDemos\output\extracted\pdfx\pdfx-TUW-213513-xstream.xml")</f>
      </c>
      <c r="E72" t="s" s="644">
        <v>209</v>
      </c>
      <c r="F72" t="s" s="645">
        <v>210</v>
      </c>
      <c r="G72" t="n" s="646">
        <v>1.0</v>
      </c>
      <c r="H72" t="n" s="647">
        <v>1.0</v>
      </c>
      <c r="I72" t="n" s="648">
        <v>1.0</v>
      </c>
    </row>
    <row r="73">
      <c r="A73" t="s" s="649">
        <v>211</v>
      </c>
      <c r="B73" s="650">
        <f>HYPERLINK("D:\Java\git\MethodDemosGit\MethodDemos\output\groundtruth\TUW-216744.pdf")</f>
      </c>
      <c r="C73" s="651">
        <f>HYPERLINK("D:\Java\git\MethodDemosGit\MethodDemos\output\result\result-TUW-216744-xstream.xml")</f>
      </c>
      <c r="D73" s="652">
        <f>HYPERLINK("D:\Java\git\MethodDemosGit\MethodDemos\output\extracted\pdfx\pdfx-TUW-216744-xstream.xml")</f>
      </c>
      <c r="E73" t="s" s="653">
        <v>212</v>
      </c>
      <c r="F73" t="s" s="654">
        <v>213</v>
      </c>
      <c r="G73" t="n" s="655">
        <v>1.0</v>
      </c>
      <c r="H73" t="n" s="656">
        <v>1.0</v>
      </c>
      <c r="I73" t="n" s="657">
        <v>1.0</v>
      </c>
    </row>
    <row r="74">
      <c r="A74" t="s" s="658">
        <v>214</v>
      </c>
      <c r="B74" s="659">
        <f>HYPERLINK("D:\Java\git\MethodDemosGit\MethodDemos\output\groundtruth\TUW-217690.pdf")</f>
      </c>
      <c r="C74" s="660">
        <f>HYPERLINK("D:\Java\git\MethodDemosGit\MethodDemos\output\result\result-TUW-217690-xstream.xml")</f>
      </c>
      <c r="D74" s="661">
        <f>HYPERLINK("D:\Java\git\MethodDemosGit\MethodDemos\output\extracted\pdfx\pdfx-TUW-217690-xstream.xml")</f>
      </c>
      <c r="E74" t="s" s="662">
        <v>215</v>
      </c>
      <c r="F74" t="s" s="663">
        <v>144</v>
      </c>
      <c r="G74" t="n" s="664">
        <v>0.0</v>
      </c>
      <c r="H74" t="n" s="665">
        <v>0.0</v>
      </c>
      <c r="I74" t="n" s="666">
        <v>0.0</v>
      </c>
    </row>
    <row r="75">
      <c r="A75" t="s" s="667">
        <v>216</v>
      </c>
      <c r="B75" s="668">
        <f>HYPERLINK("D:\Java\git\MethodDemosGit\MethodDemos\output\groundtruth\TUW-217971.pdf")</f>
      </c>
      <c r="C75" s="669">
        <f>HYPERLINK("D:\Java\git\MethodDemosGit\MethodDemos\output\result\result-TUW-217971-xstream.xml")</f>
      </c>
      <c r="D75" s="670">
        <f>HYPERLINK("D:\Java\git\MethodDemosGit\MethodDemos\output\extracted\pdfx\pdfx-TUW-217971-xstream.xml")</f>
      </c>
      <c r="E75" t="s" s="671">
        <v>217</v>
      </c>
      <c r="F75" t="s" s="672">
        <v>80</v>
      </c>
      <c r="G75" t="n" s="673">
        <v>0.0</v>
      </c>
      <c r="H75" t="n" s="674">
        <v>0.0</v>
      </c>
      <c r="I75" t="n" s="675">
        <v>0.0</v>
      </c>
    </row>
    <row r="76">
      <c r="A76" t="s" s="676">
        <v>218</v>
      </c>
      <c r="B76" s="677">
        <f>HYPERLINK("D:\Java\git\MethodDemosGit\MethodDemos\output\groundtruth\TUW-221215.pdf")</f>
      </c>
      <c r="C76" s="678">
        <f>HYPERLINK("D:\Java\git\MethodDemosGit\MethodDemos\output\result\result-TUW-221215-xstream.xml")</f>
      </c>
      <c r="D76" s="679">
        <f>HYPERLINK("D:\Java\git\MethodDemosGit\MethodDemos\output\extracted\pdfx\pdfx-TUW-221215-xstream.xml")</f>
      </c>
      <c r="E76" t="s" s="680">
        <v>219</v>
      </c>
      <c r="F76" t="s" s="681">
        <v>220</v>
      </c>
      <c r="G76" t="n" s="682">
        <v>0.85</v>
      </c>
      <c r="H76" t="n" s="683">
        <v>0.61</v>
      </c>
      <c r="I76" t="n" s="684">
        <v>0.71</v>
      </c>
    </row>
    <row r="77">
      <c r="A77" t="s" s="685">
        <v>221</v>
      </c>
      <c r="B77" s="686">
        <f>HYPERLINK("D:\Java\git\MethodDemosGit\MethodDemos\output\groundtruth\TUW-223906.pdf")</f>
      </c>
      <c r="C77" s="687">
        <f>HYPERLINK("D:\Java\git\MethodDemosGit\MethodDemos\output\result\result-TUW-223906-xstream.xml")</f>
      </c>
      <c r="D77" s="688">
        <f>HYPERLINK("D:\Java\git\MethodDemosGit\MethodDemos\output\extracted\pdfx\pdfx-TUW-223906-xstream.xml")</f>
      </c>
      <c r="E77" t="s" s="689">
        <v>222</v>
      </c>
      <c r="F77" t="s" s="690">
        <v>223</v>
      </c>
      <c r="G77" t="n" s="691">
        <v>1.0</v>
      </c>
      <c r="H77" t="n" s="692">
        <v>0.75</v>
      </c>
      <c r="I77" t="n" s="693">
        <v>0.86</v>
      </c>
    </row>
    <row r="78">
      <c r="A78" t="s" s="694">
        <v>224</v>
      </c>
      <c r="B78" s="695">
        <f>HYPERLINK("D:\Java\git\MethodDemosGit\MethodDemos\output\groundtruth\TUW-223973.pdf")</f>
      </c>
      <c r="C78" s="696">
        <f>HYPERLINK("D:\Java\git\MethodDemosGit\MethodDemos\output\result\result-TUW-223973-xstream.xml")</f>
      </c>
      <c r="D78" s="697">
        <f>HYPERLINK("D:\Java\git\MethodDemosGit\MethodDemos\output\extracted\pdfx\pdfx-TUW-223973-xstream.xml")</f>
      </c>
      <c r="E78" t="s" s="698">
        <v>225</v>
      </c>
      <c r="F78" t="s" s="699">
        <v>226</v>
      </c>
      <c r="G78" t="n" s="700">
        <v>1.0</v>
      </c>
      <c r="H78" t="n" s="701">
        <v>0.56</v>
      </c>
      <c r="I78" t="n" s="702">
        <v>0.71</v>
      </c>
    </row>
    <row r="79">
      <c r="A79" t="s" s="703">
        <v>227</v>
      </c>
      <c r="B79" s="704">
        <f>HYPERLINK("D:\Java\git\MethodDemosGit\MethodDemos\output\groundtruth\TUW-225252.pdf")</f>
      </c>
      <c r="C79" s="705">
        <f>HYPERLINK("D:\Java\git\MethodDemosGit\MethodDemos\output\result\result-TUW-225252-xstream.xml")</f>
      </c>
      <c r="D79" s="706">
        <f>HYPERLINK("D:\Java\git\MethodDemosGit\MethodDemos\output\extracted\pdfx\pdfx-TUW-225252-xstream.xml")</f>
      </c>
      <c r="E79" t="s" s="707">
        <v>228</v>
      </c>
      <c r="F79" t="s" s="708">
        <v>229</v>
      </c>
      <c r="G79" t="n" s="709">
        <v>1.0</v>
      </c>
      <c r="H79" t="n" s="710">
        <v>1.0</v>
      </c>
      <c r="I79" t="n" s="711">
        <v>1.0</v>
      </c>
    </row>
    <row r="80">
      <c r="A80" t="s" s="712">
        <v>230</v>
      </c>
      <c r="B80" s="713">
        <f>HYPERLINK("D:\Java\git\MethodDemosGit\MethodDemos\output\groundtruth\TUW-226000.pdf")</f>
      </c>
      <c r="C80" s="714">
        <f>HYPERLINK("D:\Java\git\MethodDemosGit\MethodDemos\output\result\result-TUW-226000-xstream.xml")</f>
      </c>
      <c r="D80" s="715">
        <f>HYPERLINK("D:\Java\git\MethodDemosGit\MethodDemos\output\extracted\pdfx\pdfx-TUW-226000-xstream.xml")</f>
      </c>
      <c r="E80" t="s" s="716">
        <v>231</v>
      </c>
      <c r="F80" t="s" s="717">
        <v>232</v>
      </c>
      <c r="G80" t="n" s="718">
        <v>1.0</v>
      </c>
      <c r="H80" t="n" s="719">
        <v>1.0</v>
      </c>
      <c r="I80" t="n" s="720">
        <v>1.0</v>
      </c>
    </row>
    <row r="81">
      <c r="A81" t="s" s="721">
        <v>233</v>
      </c>
      <c r="B81" s="722">
        <f>HYPERLINK("D:\Java\git\MethodDemosGit\MethodDemos\output\groundtruth\TUW-226016.pdf")</f>
      </c>
      <c r="C81" s="723">
        <f>HYPERLINK("D:\Java\git\MethodDemosGit\MethodDemos\output\result\result-TUW-226016-xstream.xml")</f>
      </c>
      <c r="D81" s="724">
        <f>HYPERLINK("D:\Java\git\MethodDemosGit\MethodDemos\output\extracted\pdfx\pdfx-TUW-226016-xstream.xml")</f>
      </c>
      <c r="E81" t="s" s="725">
        <v>234</v>
      </c>
      <c r="F81" t="s" s="726">
        <v>235</v>
      </c>
      <c r="G81" t="n" s="727">
        <v>0.43</v>
      </c>
      <c r="H81" t="n" s="728">
        <v>0.35</v>
      </c>
      <c r="I81" t="n" s="729">
        <v>0.39</v>
      </c>
    </row>
    <row r="82">
      <c r="A82" t="s" s="730">
        <v>236</v>
      </c>
      <c r="B82" s="731">
        <f>HYPERLINK("D:\Java\git\MethodDemosGit\MethodDemos\output\groundtruth\TUW-228620.pdf")</f>
      </c>
      <c r="C82" s="732">
        <f>HYPERLINK("D:\Java\git\MethodDemosGit\MethodDemos\output\result\result-TUW-228620-xstream.xml")</f>
      </c>
      <c r="D82" s="733">
        <f>HYPERLINK("D:\Java\git\MethodDemosGit\MethodDemos\output\extracted\pdfx\pdfx-TUW-228620-xstream.xml")</f>
      </c>
      <c r="E82" t="s" s="734">
        <v>237</v>
      </c>
      <c r="F82" t="s" s="735">
        <v>238</v>
      </c>
      <c r="G82" t="n" s="736">
        <v>0.67</v>
      </c>
      <c r="H82" t="n" s="737">
        <v>0.5</v>
      </c>
      <c r="I82" t="n" s="738">
        <v>0.57</v>
      </c>
    </row>
    <row r="83">
      <c r="A83" t="s" s="739">
        <v>239</v>
      </c>
      <c r="B83" s="740">
        <f>HYPERLINK("D:\Java\git\MethodDemosGit\MethodDemos\output\groundtruth\TUW-231707.pdf")</f>
      </c>
      <c r="C83" s="741">
        <f>HYPERLINK("D:\Java\git\MethodDemosGit\MethodDemos\output\result\result-TUW-231707-xstream.xml")</f>
      </c>
      <c r="D83" s="742">
        <f>HYPERLINK("D:\Java\git\MethodDemosGit\MethodDemos\output\extracted\pdfx\pdfx-TUW-231707-xstream.xml")</f>
      </c>
      <c r="E83" t="s" s="743">
        <v>240</v>
      </c>
      <c r="F83" t="s" s="744">
        <v>241</v>
      </c>
      <c r="G83" t="n" s="745">
        <v>0.0</v>
      </c>
      <c r="H83" t="n" s="746">
        <v>0.0</v>
      </c>
      <c r="I83" t="n" s="747">
        <v>0.0</v>
      </c>
    </row>
    <row r="84">
      <c r="A84" t="s" s="748">
        <v>242</v>
      </c>
      <c r="B84" s="749">
        <f>HYPERLINK("D:\Java\git\MethodDemosGit\MethodDemos\output\groundtruth\TUW-233317.pdf")</f>
      </c>
      <c r="C84" s="750">
        <f>HYPERLINK("D:\Java\git\MethodDemosGit\MethodDemos\output\result\result-TUW-233317-xstream.xml")</f>
      </c>
      <c r="D84" s="751">
        <f>HYPERLINK("D:\Java\git\MethodDemosGit\MethodDemos\output\extracted\pdfx\pdfx-TUW-233317-xstream.xml")</f>
      </c>
      <c r="E84" t="s" s="752">
        <v>243</v>
      </c>
      <c r="F84" t="s" s="753">
        <v>244</v>
      </c>
      <c r="G84" t="n" s="754">
        <v>0.0</v>
      </c>
      <c r="H84" t="n" s="755">
        <v>0.0</v>
      </c>
      <c r="I84" t="n" s="756">
        <v>0.0</v>
      </c>
    </row>
    <row r="85">
      <c r="A85" t="s" s="757">
        <v>245</v>
      </c>
      <c r="B85" s="758">
        <f>HYPERLINK("D:\Java\git\MethodDemosGit\MethodDemos\output\groundtruth\TUW-233657.pdf")</f>
      </c>
      <c r="C85" s="759">
        <f>HYPERLINK("D:\Java\git\MethodDemosGit\MethodDemos\output\result\result-TUW-233657-xstream.xml")</f>
      </c>
      <c r="D85" s="760">
        <f>HYPERLINK("D:\Java\git\MethodDemosGit\MethodDemos\output\extracted\pdfx\pdfx-TUW-233657-xstream.xml")</f>
      </c>
      <c r="E85" t="s" s="761">
        <v>246</v>
      </c>
      <c r="F85" t="s" s="762">
        <v>144</v>
      </c>
      <c r="G85" t="n" s="763">
        <v>0.0</v>
      </c>
      <c r="H85" t="n" s="764">
        <v>0.0</v>
      </c>
      <c r="I85" t="n" s="765">
        <v>0.0</v>
      </c>
    </row>
    <row r="86">
      <c r="A86" t="s" s="766">
        <v>247</v>
      </c>
      <c r="B86" s="767">
        <f>HYPERLINK("D:\Java\git\MethodDemosGit\MethodDemos\output\groundtruth\TUW-236063.pdf")</f>
      </c>
      <c r="C86" s="768">
        <f>HYPERLINK("D:\Java\git\MethodDemosGit\MethodDemos\output\result\result-TUW-236063-xstream.xml")</f>
      </c>
      <c r="D86" s="769">
        <f>HYPERLINK("D:\Java\git\MethodDemosGit\MethodDemos\output\extracted\pdfx\pdfx-TUW-236063-xstream.xml")</f>
      </c>
      <c r="E86" t="s" s="770">
        <v>248</v>
      </c>
      <c r="F86" t="s" s="771">
        <v>164</v>
      </c>
      <c r="G86" t="n" s="772">
        <v>0.0</v>
      </c>
      <c r="H86" t="n" s="773">
        <v>0.0</v>
      </c>
      <c r="I86" t="n" s="774">
        <v>0.0</v>
      </c>
    </row>
    <row r="87">
      <c r="A87" t="s" s="775">
        <v>249</v>
      </c>
      <c r="B87" s="776">
        <f>HYPERLINK("D:\Java\git\MethodDemosGit\MethodDemos\output\groundtruth\TUW-236120.pdf")</f>
      </c>
      <c r="C87" s="777">
        <f>HYPERLINK("D:\Java\git\MethodDemosGit\MethodDemos\output\result\result-TUW-236120-xstream.xml")</f>
      </c>
      <c r="D87" s="778">
        <f>HYPERLINK("D:\Java\git\MethodDemosGit\MethodDemos\output\extracted\pdfx\pdfx-TUW-236120-xstream.xml")</f>
      </c>
      <c r="E87" t="s" s="779">
        <v>250</v>
      </c>
      <c r="F87" t="s" s="780">
        <v>251</v>
      </c>
      <c r="G87" t="n" s="781">
        <v>1.0</v>
      </c>
      <c r="H87" t="n" s="782">
        <v>1.0</v>
      </c>
      <c r="I87" t="n" s="783">
        <v>1.0</v>
      </c>
    </row>
    <row r="88">
      <c r="A88" t="s" s="784">
        <v>252</v>
      </c>
      <c r="B88" s="785">
        <f>HYPERLINK("D:\Java\git\MethodDemosGit\MethodDemos\output\groundtruth\TUW-237297.pdf")</f>
      </c>
      <c r="C88" s="786">
        <f>HYPERLINK("D:\Java\git\MethodDemosGit\MethodDemos\output\result\result-TUW-237297-xstream.xml")</f>
      </c>
      <c r="D88" s="787">
        <f>HYPERLINK("D:\Java\git\MethodDemosGit\MethodDemos\output\extracted\pdfx\pdfx-TUW-237297-xstream.xml")</f>
      </c>
      <c r="E88" t="s" s="788">
        <v>253</v>
      </c>
      <c r="F88" t="s" s="789">
        <v>254</v>
      </c>
      <c r="G88" t="n" s="790">
        <v>0.43</v>
      </c>
      <c r="H88" t="n" s="791">
        <v>1.0</v>
      </c>
      <c r="I88" t="n" s="792">
        <v>0.6</v>
      </c>
    </row>
    <row r="89">
      <c r="A89" t="s" s="793">
        <v>255</v>
      </c>
      <c r="B89" s="794">
        <f>HYPERLINK("D:\Java\git\MethodDemosGit\MethodDemos\output\groundtruth\TUW-240858.pdf")</f>
      </c>
      <c r="C89" s="795">
        <f>HYPERLINK("D:\Java\git\MethodDemosGit\MethodDemos\output\result\result-TUW-240858-xstream.xml")</f>
      </c>
      <c r="D89" s="796">
        <f>HYPERLINK("D:\Java\git\MethodDemosGit\MethodDemos\output\extracted\pdfx\pdfx-TUW-240858-xstream.xml")</f>
      </c>
      <c r="E89" t="s" s="797">
        <v>256</v>
      </c>
      <c r="F89" t="s" s="798">
        <v>257</v>
      </c>
      <c r="G89" t="n" s="799">
        <v>1.0</v>
      </c>
      <c r="H89" t="n" s="800">
        <v>0.33</v>
      </c>
      <c r="I89" t="n" s="801">
        <v>0.5</v>
      </c>
    </row>
    <row r="90">
      <c r="A90" t="s" s="802">
        <v>258</v>
      </c>
      <c r="B90" s="803">
        <f>HYPERLINK("D:\Java\git\MethodDemosGit\MethodDemos\output\groundtruth\TUW-245336.pdf")</f>
      </c>
      <c r="C90" s="804">
        <f>HYPERLINK("D:\Java\git\MethodDemosGit\MethodDemos\output\result\result-TUW-245336-xstream.xml")</f>
      </c>
      <c r="D90" s="805">
        <f>HYPERLINK("D:\Java\git\MethodDemosGit\MethodDemos\output\extracted\pdfx\pdfx-TUW-245336-xstream.xml")</f>
      </c>
      <c r="E90" t="s" s="806">
        <v>259</v>
      </c>
      <c r="F90" t="s" s="807">
        <v>260</v>
      </c>
      <c r="G90" t="n" s="808">
        <v>1.0</v>
      </c>
      <c r="H90" t="n" s="809">
        <v>1.0</v>
      </c>
      <c r="I90" t="n" s="810">
        <v>1.0</v>
      </c>
    </row>
    <row r="91">
      <c r="A91" t="s" s="811">
        <v>261</v>
      </c>
      <c r="B91" s="812">
        <f>HYPERLINK("D:\Java\git\MethodDemosGit\MethodDemos\output\groundtruth\TUW-245799.pdf")</f>
      </c>
      <c r="C91" s="813">
        <f>HYPERLINK("D:\Java\git\MethodDemosGit\MethodDemos\output\result\result-TUW-245799-xstream.xml")</f>
      </c>
      <c r="D91" s="814">
        <f>HYPERLINK("D:\Java\git\MethodDemosGit\MethodDemos\output\extracted\pdfx\pdfx-TUW-245799-xstream.xml")</f>
      </c>
      <c r="E91" t="s" s="815">
        <v>262</v>
      </c>
      <c r="F91" t="s" s="816">
        <v>263</v>
      </c>
      <c r="G91" t="n" s="817">
        <v>1.0</v>
      </c>
      <c r="H91" t="n" s="818">
        <v>0.4</v>
      </c>
      <c r="I91" t="n" s="819">
        <v>0.57</v>
      </c>
    </row>
    <row r="92">
      <c r="A92" t="s" s="820">
        <v>264</v>
      </c>
      <c r="B92" s="821">
        <f>HYPERLINK("D:\Java\git\MethodDemosGit\MethodDemos\output\groundtruth\TUW-247301.pdf")</f>
      </c>
      <c r="C92" s="822">
        <f>HYPERLINK("D:\Java\git\MethodDemosGit\MethodDemos\output\result\result-TUW-247301-xstream.xml")</f>
      </c>
      <c r="D92" s="823">
        <f>HYPERLINK("D:\Java\git\MethodDemosGit\MethodDemos\output\extracted\pdfx\pdfx-TUW-247301-xstream.xml")</f>
      </c>
      <c r="E92" t="s" s="824">
        <v>265</v>
      </c>
      <c r="F92" t="s" s="825">
        <v>266</v>
      </c>
      <c r="G92" t="n" s="826">
        <v>1.0</v>
      </c>
      <c r="H92" t="n" s="827">
        <v>1.0</v>
      </c>
      <c r="I92" t="n" s="828">
        <v>1.0</v>
      </c>
    </row>
    <row r="93">
      <c r="A93" t="s" s="829">
        <v>267</v>
      </c>
      <c r="B93" s="830">
        <f>HYPERLINK("D:\Java\git\MethodDemosGit\MethodDemos\output\groundtruth\TUW-247741.pdf")</f>
      </c>
      <c r="C93" s="831">
        <f>HYPERLINK("D:\Java\git\MethodDemosGit\MethodDemos\output\result\result-TUW-247741-xstream.xml")</f>
      </c>
      <c r="D93" s="832">
        <f>HYPERLINK("D:\Java\git\MethodDemosGit\MethodDemos\output\extracted\pdfx\pdfx-TUW-247741-xstream.xml")</f>
      </c>
      <c r="E93" t="s" s="833">
        <v>268</v>
      </c>
      <c r="F93" t="s" s="834">
        <v>269</v>
      </c>
      <c r="G93" t="n" s="835">
        <v>0.83</v>
      </c>
      <c r="H93" t="n" s="836">
        <v>0.45</v>
      </c>
      <c r="I93" t="n" s="837">
        <v>0.59</v>
      </c>
    </row>
    <row r="94">
      <c r="A94" t="s" s="838">
        <v>270</v>
      </c>
      <c r="B94" s="839">
        <f>HYPERLINK("D:\Java\git\MethodDemosGit\MethodDemos\output\groundtruth\TUW-247743.pdf")</f>
      </c>
      <c r="C94" s="840">
        <f>HYPERLINK("D:\Java\git\MethodDemosGit\MethodDemos\output\result\result-TUW-247743-xstream.xml")</f>
      </c>
      <c r="D94" s="841">
        <f>HYPERLINK("D:\Java\git\MethodDemosGit\MethodDemos\output\extracted\pdfx\pdfx-TUW-247743-xstream.xml")</f>
      </c>
      <c r="E94" t="s" s="842">
        <v>271</v>
      </c>
      <c r="F94" t="s" s="843">
        <v>80</v>
      </c>
      <c r="G94" t="s" s="844">
        <v>113</v>
      </c>
      <c r="H94" t="n" s="845">
        <v>0.0</v>
      </c>
      <c r="I94" t="n" s="846">
        <v>0.0</v>
      </c>
    </row>
    <row r="95">
      <c r="A95" t="s" s="847">
        <v>272</v>
      </c>
      <c r="B95" s="848">
        <f>HYPERLINK("D:\Java\git\MethodDemosGit\MethodDemos\output\groundtruth\TUW-251544.pdf")</f>
      </c>
      <c r="C95" s="849">
        <f>HYPERLINK("D:\Java\git\MethodDemosGit\MethodDemos\output\result\result-TUW-251544-xstream.xml")</f>
      </c>
      <c r="D95" s="850">
        <f>HYPERLINK("D:\Java\git\MethodDemosGit\MethodDemos\output\extracted\pdfx\pdfx-TUW-251544-xstream.xml")</f>
      </c>
      <c r="E95" t="s" s="851">
        <v>273</v>
      </c>
      <c r="F95" t="s" s="852">
        <v>80</v>
      </c>
      <c r="G95" t="s" s="853">
        <v>113</v>
      </c>
      <c r="H95" t="n" s="854">
        <v>0.0</v>
      </c>
      <c r="I95" t="n" s="855">
        <v>0.0</v>
      </c>
    </row>
    <row r="96">
      <c r="A96" t="s" s="856">
        <v>274</v>
      </c>
      <c r="B96" s="857">
        <f>HYPERLINK("D:\Java\git\MethodDemosGit\MethodDemos\output\groundtruth\TUW-252847.pdf")</f>
      </c>
      <c r="C96" s="858">
        <f>HYPERLINK("D:\Java\git\MethodDemosGit\MethodDemos\output\result\result-TUW-252847-xstream.xml")</f>
      </c>
      <c r="D96" s="859">
        <f>HYPERLINK("D:\Java\git\MethodDemosGit\MethodDemos\output\extracted\pdfx\pdfx-TUW-252847-xstream.xml")</f>
      </c>
      <c r="E96" t="s" s="860">
        <v>275</v>
      </c>
      <c r="F96" t="s" s="861">
        <v>276</v>
      </c>
      <c r="G96" t="n" s="862">
        <v>1.0</v>
      </c>
      <c r="H96" t="n" s="863">
        <v>1.0</v>
      </c>
      <c r="I96" t="n" s="864">
        <v>1.0</v>
      </c>
    </row>
    <row r="97">
      <c r="A97" t="s" s="865">
        <v>277</v>
      </c>
      <c r="B97" s="866">
        <f>HYPERLINK("D:\Java\git\MethodDemosGit\MethodDemos\output\groundtruth\TUW-255712.pdf")</f>
      </c>
      <c r="C97" s="867">
        <f>HYPERLINK("D:\Java\git\MethodDemosGit\MethodDemos\output\result\result-TUW-255712-xstream.xml")</f>
      </c>
      <c r="D97" s="868">
        <f>HYPERLINK("D:\Java\git\MethodDemosGit\MethodDemos\output\extracted\pdfx\pdfx-TUW-255712-xstream.xml")</f>
      </c>
      <c r="E97" t="s" s="869">
        <v>278</v>
      </c>
      <c r="F97" t="s" s="870">
        <v>279</v>
      </c>
      <c r="G97" t="n" s="871">
        <v>0.5</v>
      </c>
      <c r="H97" t="n" s="872">
        <v>0.5</v>
      </c>
      <c r="I97" t="n" s="873">
        <v>0.5</v>
      </c>
    </row>
    <row r="98">
      <c r="A98" t="s" s="874">
        <v>280</v>
      </c>
      <c r="B98" s="875">
        <f>HYPERLINK("D:\Java\git\MethodDemosGit\MethodDemos\output\groundtruth\TUW-256654.pdf")</f>
      </c>
      <c r="C98" s="876">
        <f>HYPERLINK("D:\Java\git\MethodDemosGit\MethodDemos\output\result\result-TUW-256654-xstream.xml")</f>
      </c>
      <c r="D98" s="877">
        <f>HYPERLINK("D:\Java\git\MethodDemosGit\MethodDemos\output\extracted\pdfx\pdfx-TUW-256654-xstream.xml")</f>
      </c>
      <c r="E98" t="s" s="878">
        <v>281</v>
      </c>
      <c r="F98" t="s" s="879">
        <v>282</v>
      </c>
      <c r="G98" t="n" s="880">
        <v>1.0</v>
      </c>
      <c r="H98" t="n" s="881">
        <v>0.63</v>
      </c>
      <c r="I98" t="n" s="882">
        <v>0.77</v>
      </c>
    </row>
    <row r="99">
      <c r="A99" t="s" s="883">
        <v>283</v>
      </c>
      <c r="B99" s="884">
        <f>HYPERLINK("D:\Java\git\MethodDemosGit\MethodDemos\output\groundtruth\TUW-257397.pdf")</f>
      </c>
      <c r="C99" s="885">
        <f>HYPERLINK("D:\Java\git\MethodDemosGit\MethodDemos\output\result\result-TUW-257397-xstream.xml")</f>
      </c>
      <c r="D99" s="886">
        <f>HYPERLINK("D:\Java\git\MethodDemosGit\MethodDemos\output\extracted\pdfx\pdfx-TUW-257397-xstream.xml")</f>
      </c>
      <c r="E99" t="s" s="887">
        <v>284</v>
      </c>
      <c r="F99" t="s" s="888">
        <v>285</v>
      </c>
      <c r="G99" t="n" s="889">
        <v>0.5</v>
      </c>
      <c r="H99" t="n" s="890">
        <v>0.5</v>
      </c>
      <c r="I99" t="n" s="891">
        <v>0.5</v>
      </c>
    </row>
    <row r="100">
      <c r="A100" t="s" s="892">
        <v>286</v>
      </c>
      <c r="B100" s="893">
        <f>HYPERLINK("D:\Java\git\MethodDemosGit\MethodDemos\output\groundtruth\TUW-257870.pdf")</f>
      </c>
      <c r="C100" s="894">
        <f>HYPERLINK("D:\Java\git\MethodDemosGit\MethodDemos\output\result\result-TUW-257870-xstream.xml")</f>
      </c>
      <c r="D100" s="895">
        <f>HYPERLINK("D:\Java\git\MethodDemosGit\MethodDemos\output\extracted\pdfx\pdfx-TUW-257870-xstream.xml")</f>
      </c>
      <c r="E100" t="s" s="896">
        <v>287</v>
      </c>
      <c r="F100" t="s" s="897">
        <v>288</v>
      </c>
      <c r="G100" t="n" s="898">
        <v>0.83</v>
      </c>
      <c r="H100" t="n" s="899">
        <v>1.0</v>
      </c>
      <c r="I100" t="n" s="900">
        <v>0.91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2018-04-16T09:44:59Z</dcterms:created>
  <dc:creator>Apache POI</dc:creator>
</cp:coreProperties>
</file>