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<sst xmlns="http://schemas.openxmlformats.org/spreadsheetml/2006/main" count="325" uniqueCount="265">
  <si>
    <t>TUW-137078</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</si>
  <si>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ill-structured domains of ECIC detailed usability testing is necessary. First tentative results indicate that graphical overview maps play an important role and interactive examples are very motivating.</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</si>
  <si>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illstructured domains of ECIC detailed usability testing is necessary. First tentative results indicate that graphical overview maps play an important role and interactive examples are very motivating.</t>
  </si>
  <si>
    <t>TUW-138011</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</si>
  <si>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investigated. This has been used to determine the gaps between the formal and informal guidelines and the cause of the size explosion of the formal guidelines.</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</si>
  <si>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investigated. This has been used to determine the gaps between the formal and informal guidelines and the cause of the size explosion of the formal guidelines.</t>
  </si>
  <si>
    <t>TUW-138447</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</si>
  <si>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</si>
  <si>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</si>
  <si>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TUW-138544</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</si>
  <si>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</si>
  <si>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</si>
  <si>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TUW-138547</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</si>
  <si>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high-performance network hardware and open source software. In consequence, our system is easier to implement, cheaper and more flexible than, for example, highly integrated commercial solutions.</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</si>
  <si>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highperformance network hardware and open source software. In consequence, our system is easier to implement, cheaper and more flexible than, for example, highly integrated commercial solutions.</t>
  </si>
  <si>
    <t>TUW-139299</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</si>
  <si>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We introduce a two-view approach consisting of a Logical View and a Temporal View.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</si>
  <si>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We introduce a two-view approach consisting of a Logical View and a Temporal View.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</si>
  <si>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TUW-139761</t>
  </si>
  <si>
    <t>This master thesis describes how to price options by means of Genetic Programming.
The underlying model is the Generalized Autoregressive Conditional Heteroskedastic
(GARCH) asset return process. The goal of this master thesis is to nd a closed-form
solution for the price of European call options where the underlying securities follow a
GARCH process. The data are simulated over a wide range to cover a lot of existing
options in one single equation.
Genetic Programming is used to generate the pricing function from the data. Genetic
Programming is a method of producing programs just by defining a problemdependent
fitness function. The resulting equation is found via a heuristic algorithm
inspired by natural evolution. Three different methods of bloat control are used. Additionally
Automatic Defined Functions (ADFs) and a hybrid approach are tested, too.
To ensure that a good configuration setting is used, preliminary testing of many different
settings has been done, suggesting that simpler configurations are more successful
in this environment.
The resulting equation can be used to calculate the price of an option in the given
range with minimal errors. This equation is well behaved and can be used in standard
spread sheet programs. It offers a wider range of utilization or a higher accuracy,
respectively than other existing approaches.</t>
  </si>
  <si>
    <t>unter Anleitung von a.o. Univ.-Prof. Dipl.-Ing. Dr.techn. Gunther Raidl</t>
  </si>
  <si>
    <t>TUW-139769</t>
  </si>
  <si>
    <t xml:space="preserve">This thesis deals with local branching, a local search algorithm applied on top of a Branch and Cut algorithm for mixed integer programming problems. Local branching defines custom sized neighborhoods around given feasible solutions and solves them partially or completely before exploring the rest of the search space. Its goal is to improve the heuristic behavior of a given exact integer programming solver, i.e. to focus on finding good solutions early in the computation. Local branching is implemented as an extension to the open source Branch and Cut solver COIN/BCP. The framework's main goal is to provide a generic implementation of local branching for integer programming problems. IP problems are optimization problems where some or all variables are integer values and must satisfy one or more (linear) constraints. Several extensions to the standard local branching algorithm were added to the framework. Pseudo-concurrent exploration of multiple local trees, aborting local trees and a variable fixing heuristic allow the user to implement sophisticated search metaheuristics that adjust the local branching parameters adaptively during the computation. A major design goal was to provide a clean encapsulation of the local branching algorithm to facilitate embedding of the framework in other, higher-level search algorithms, for example in evolutionary algorithms. As an example application, a solver for the multidimensional knapsack problem is implemented. A custom local branching metaheuristic imposes node limits on local subtrees and adaptively tightens the search space by fixing variables and reducing the size of the neighborhood. Test results show that local branching can offer significant advantages to standard Branch and Cut algorithms and eventually proves optimality in shorter time. Especially for large, complex test instances exploring the local neighborhood of a good feasible solution often yields better short-term results than the unguided standard Branch and Cut algorithm. Improving the solutions found early in the computation also helps to remove additional parts of the search tree, potentially leading to better solutions in longer runs. </t>
  </si>
  <si>
    <t>null</t>
  </si>
  <si>
    <t>none extracted value</t>
  </si>
  <si>
    <t>TUW-139781</t>
  </si>
  <si>
    <t>Recent work in combinatorial optimization indicates the high potential of combining metaheuristics with integer linear programming (ILP) techniques. We study here a hybrid system in which a memetic algorithm (MA) and a general purpose ILP solver based on branch-and-cut (B&amp;C) are executed in parallel and continuously exchange information in a bidirectional, asynchronous way. As target problem, we consider the multidimensional knapsack problem (MKP). The memetic algorithm uses a direct binary encoding of candidate solutions and repair and local improvement strategies that are steered by pseudo-utility ratios. As B&amp;C framework we use the general purpose commercial ILP-solver CPLEX. The information exchanged between the two heterogenous algorithms are so-far best primal solutions and promising dual variable values of solutions to certain linear programming (LP) relaxations. These dual variable values are used in the MA to update the pseudo-utility ratios of local improvement and repair.</t>
  </si>
  <si>
    <t>none expected</t>
  </si>
  <si>
    <t>TUW-139785</t>
  </si>
  <si>
    <t>In this master thesis a generic libray of efficient metaheuristics for combinatorial optimization is presented. In the version at hand classes that feature local search, simulated annealing, tabu search, guided local search and greedy randomized adaptive search procedure were implemeted. Most notably a generic implementation features the advantage that the problem dependent classes and methods only need to be realized once without targeting a specific algorithm because these parts of the sourcecode are shared among all present algorithms contained in EAlib. This main advantage is then exemplarily demonstrated with the quadratic assignment problem. The sourcecode of the QAP example can also be used as an commented reference for future problems. Concluding the experimental results of the individual metaheuristics reached with the presented implementation are presented.</t>
  </si>
  <si>
    <t>TUW-140047</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</si>
  <si>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</si>
  <si>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</si>
  <si>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TUW-140048</t>
  </si>
  <si>
    <t>UN/CEFACT's Modeling Methodology (UMM) is a well accepted and formal notation to analyze and design B2B business processes. In a service oriented architecture (SOA) environment process specification languages like the Business Process Specification Schema (BPSS) are used to configure B2B information systems. However ,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</si>
  <si>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UN/CEFACT's Modeling Methodology (UMM) is a well accepted and formal notation to analyze and design B2B business processes. In a service oriented architecture (SOA) environment process specification languages like the Business Process Specification Schema (BPSS) are used to configure B2B information systems. However,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</si>
  <si>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TUW-140229</t>
  </si>
  <si>
    <t>Detecting the needs of learners is a challenging but essential task to be able to provide adaptivity. In this paper we present a tool that enables learning management systems (LMS) to detect learning styles based on the behavior of learners during an online course. By calculating the learning styles and filling the student model of LMS with such personal data, a basis for adaptivity is provided.</t>
  </si>
  <si>
    <t>TUW-140253</t>
  </si>
  <si>
    <t>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</si>
  <si>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</si>
  <si>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TUW-140308</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</si>
  <si>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 efficiency, determinism, parallelism, etc. The presented examples were used by the author in a pre-university course, they may also be used in secondary schools to help understanding some concepts of computer science.</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</si>
  <si>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efficiency, determinism, parallelism, etc. The presented examples were used by the author in a pre-university course, they may also be used in secondary schools to help understanding some concepts of computer science.</t>
  </si>
  <si>
    <t>TUW-140533</t>
  </si>
  <si>
    <t>Formal specification and verification of software have made small but continuous advances throughout its long history, and have reached a point where commercial tools became available for verifying programs semi-automatically or automatically. The aim of the master thesis is to evaluate commercial and academic verification tools with respect to their usability in developing software and in teaching formal methods. The thesis will explain the theoretical foundation and compare the capabilities and characteristics of selected commercial and academic tools on concrete examples. The theoretical foundations deal on the one hand with the general ideas and principles of formal software verification, on the other hand present some internals of the selected tools to give a comprehensive understanding. The discussed tools are the Frege Program Prover, KeY, Perfect Developer, and the Prototype Verification System. The examples encompass simple standard computer science problems. The evaluation of these tools concentrates on the whole development process of specification and verification, not just on the verification results.</t>
  </si>
  <si>
    <t>TUW-140867</t>
  </si>
  <si>
    <t>We present the status of formal methods at our university, and describe our course on formal software verification in more detail. We report our experiences in using Perfect Developer for the course assignments.</t>
  </si>
  <si>
    <t>We present the status of formal methods at our university, and describe our course on formal software verification in more detail. We report our experiences in using Perfect Developer for the course assignments. Computer Science @ TU Wien The computer science department at Technische Universita¨ t Wien (TUW, Vienna University of Technology) is by far the biggest in Austria. About 120 full, associate, and assistant professors (5 % of TUW's teaching personnel) teach approximately 6000 students (30 % of TUW's students). Until 2001, there were only two monolithic studies: Informatik (informatics) taking 5 years and Wirtschaftsinformatik (business informatics) taking 4.5 years. In 2001, triggered by the Bologna declaration of the European Union, the two studies were replaced by 6 bachelor1 and 9 master2 degrees taking three and two years, respectively. 1Business Informatics, Computer Engineering, Data Engineering &amp; Statistics, Media Informatics, Medical Informatics, Software &amp; Information Engineering 2Business Engineering and Informatics (Wirtschaftsingenieurwesen Informatik), Business Informatics, Computer Engineering, Computer Graphics &amp; Digital Image Processing, Computational Intelligence, Information &amp; Knowledge Management, Media Informatics, Medical Informatics, Software Engineering &amp; Internet Computing 3Ects = ECTS credit, where ECTS means European Credit Transfer System; 1 year corresponds to 60 Ects, 1 Ects equals 25 working hours.</t>
  </si>
  <si>
    <t>TUW-140895</t>
  </si>
  <si>
    <t>This master thesis presents an ant colony optimisation algorithm for the bounded diameter minimum spanning tree problem, a N P-hard combinatorial optimisation problem with various application fields, e.g. when considering certain aspects of quality in communication network design. The algorithm is extended with local optimisation in terms of a variable neighbourhood descent algorithm based on four different neighbourhood structures. These neighbourhood structures have been designed in a way to enable a fast identification of the best neighbouring solution. The proposed algorithm is empirically compared to various evolutionary algorithms and a variable neighbourhood search implementation on Euclidean instances based on complete graphs with up to 1000 nodes considering either solution quality as well as computation time. It turns out that the ant colony optimisation algorithm performs best among these heuristics with respect to quality of solution, but cannot reach the results of the variable neighbourhood search implementation concerning computation time.</t>
  </si>
  <si>
    <t>TUW-140983</t>
  </si>
  <si>
    <t>In this paper we construct adaptive user profiles from tagging data. We present and evaluate an algorithm for creating such profiles, characterizing its behavior through statistical analysis.</t>
  </si>
  <si>
    <t>In this paper we construct adaptive user profiles from tagging data. We present and evaluate an algorithm for creating such profiles, characterizing its behavior through statistical analysis. tagging user profiles adaptivity</t>
  </si>
  <si>
    <t>TUW-141024</t>
  </si>
  <si>
    <t>Clinical practice guidelines are widely used to support medical staff in treatment planning and decision-making, whereas, the classification of different recommendations in the CPGs are one of the most important information sources to use. However, there is a lack of consensus amongst guideline developers, regarding those classification schemes. To address this problem, we mapped the different graded and ungraded evidence information used by different guideline developing organizations into our meta schema. In this paper we describe how guideline representation languages, such as Asbru and PROforma can be extended to model our meta schema.</t>
  </si>
  <si>
    <t>TUW-141065</t>
  </si>
  <si>
    <t>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</si>
  <si>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 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</si>
  <si>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TUW-141121</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</si>
  <si>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</si>
  <si>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TUW-141140</t>
  </si>
  <si>
    <t>Current model-driven Web Engineering approaches (such as OO-H, UWE or WebML) provide a set of methods and supporting tools for a systematic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model-driven Web Engineering methods, and the existing experience and knowledge in the field. This paper presents the background, motivation, scope, and objectives of MDWEnet. Furthermore, it reports on the MDWEnet results and achievements so far, and its future plan of actions.</t>
  </si>
  <si>
    <t>Current model-driven Web Engineering approaches (such as OO-H, UWE or WebML) provide a set of methods and supporting tools for a systematic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modeldriven Web Engineering methods, and the existing experience and knowledge in the field. This paper presents the background, motivation, scope, and objectives of MDWEnet. Furthermore, it reports on the MDWEnet results and achievements so far, and its future plan of actions.</t>
  </si>
  <si>
    <t>TUW-141336</t>
  </si>
  <si>
    <t>The QXOR-SAT problem is the quantified version of the satisfiability problem XOR-SAT in which the connective exclusive-or is used instead of the usual or. We study the phase transition associated with random QXOR-SAT instances. We give a description of this phase transition in the case of one alternation of quantifiers, thus performing an advanced practical and theoretical study on the phase transition of a quantified problem.</t>
  </si>
  <si>
    <t>TUW-141618</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</si>
  <si>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certain``certain``update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</si>
  <si>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 ``update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</si>
  <si>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TUW-141758</t>
  </si>
  <si>
    <t>Medical information is often stored in a narrative way, which makes the automated processing a difficult and time-consuming task. Persons responsible for the authoring of medical documents do not take care of a further processing with automated systems. So, information stored in medical writings is not directly usable for the processing with computers. Due to this, efforts have been made to transfer these narrative documents in a format easier processable with computers. This matter of fact also applies to clinical practice guidelines (CPGs). As many medical documents , CPGs are written in a narrative speech as well, without regards to a computer-assisted processing. For the implementation of CPGs in medical facilities an automated processing is therefore desirable. An important fact is that a lot of information in CPGs is provided in a negated form, expressing that certain circumstances in patients or treatments are not available, existing or applicable. Although negated, this information is nevertheless very useful, since it can express the absence of certain conditions or diseases in patients. Moreover, negations can describe which treatment options should not be taken into account for a given patient, helping a practising physician or nurse in his/her decision process for the assortment of a proper treatment. Thus, a proper Negation Detection in CPGs is an important task for the automated processing of this type of medical documents. It helps to accelerate the decision making process and can support medical staff in their care for patients. We developed algorithms capable of Negation Detection in CPGs. We use syntactical methods provided by the English language to achieve a precise detection of occuring negations. According to our results we are convinced that the involvement of syntactical methods can improve Negation Detection, not only in medical writings but also in arbitrary narrative texts.</t>
  </si>
  <si>
    <t>by Stefan Gindl 9925024 Weissenwolffgasse 12 1210 Wien</t>
  </si>
  <si>
    <t>TUW-168222</t>
  </si>
  <si>
    <t>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</si>
  <si>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 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</si>
  <si>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TUW-168482</t>
  </si>
  <si>
    <t>Formal dialogue games are a traditional approach to characterize the semantics of logics. In the 1970s Robin Giles attempted to provide an operational foundation for formal reasoning in physical theories by dialogue games based on atomic experiments that may show dispersion. This thesis motivates, describes and analyzes his approach and the connection to t-norm based fuzzy logics. We give a short introduction into t-norms and many-valued logics based on t-norms. In particular we focus on three fundamental t-norm based fuzzy logics: Lukasiewicz Logic, Gödel Logic, and Product Logic. We present and discuss several approaches for extending the game rules of Giles's Game in order to make it adequate for Gödel Logic and Product Logic. Moreover, we give hints at a strong correspondence between winning strategies in the game and derivations in an analytic proof system based on relational hypersequents. Another type of dialogue games are truth comparison games. This type is suitable for Gödel Logic and relates more to the degree based semantics of that logic than Giles's Game. We present the game and discuss winning strategies for both players indicating the validity or refutability of a formula. Additionally, several utilities implemented in the context of this thesis are presented. Amongst these is a web-based application which allows for the interactive exploration of Giles's Game and its extensions.</t>
  </si>
  <si>
    <t>an der Fakultät für Informatik der Technischen Universität Wien Betreuer: Ao.Prof.Dipl-Ing.Dr.techn. Christian G. Fermüller</t>
  </si>
  <si>
    <t>TUW-169511</t>
  </si>
  <si>
    <t>NA</t>
  </si>
  <si>
    <t>TUW-172697</t>
  </si>
  <si>
    <t>Creating a concrete plan for preserving an institution's collection of digital objects requires the evaluation of available solutions against clearly defined and measurable criteria. Preservation planning aids in this decision making process to find the best preservation strategy considering the institution's requirements, the planning context and possible actions applicable to the objects contained in the repository. Performed manually, this evaluation of possible solutions against requirements takes a good deal of time and effort. In this demonstration, we present Plato, an interactive software tool aimed at creating preservation plans.</t>
  </si>
  <si>
    <t>TUW-174216</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</si>
  <si>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</si>
  <si>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</si>
  <si>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TUW-175428</t>
  </si>
  <si>
    <t>Within this thesis a real-world problem related to a warehouse for spare parts is considered. Regarding several constraints typically stated by spare parts suppliers the time needed to collect articles should be minimized. Based on continuously arriving orders by customers predefined delivery times and capacity constraints have to be met. To accomplish this task efficient pickup tours need to be determined which is the main issue covered by this work which comes to an end with experimental results of a concrete implementation of the proposed approach.
The algorithm presented embeds a specifically developed dynamic program for computing optimal walks through the warehouse into a general variable neighborhood search (VNS) scheme. Several stages are used for first splitting up all orders, then creating tours out of the results and finally assigning them to available workers. The VNS uses a variant of the variable neighborhood descent (VND) as local improvement procedure. While the neighborhood structures defined are intended to produce candidate solutions, a dynamic program specially designed to compute optimal order picking tours is used to evaluate them. For this purpose properties specific to warehouses are exploited such to compute optimal routes within polynomial time. The final assignment of workers to tours is realized by another VNS. The task is then to find an allocation such that the last article to be picked up will be collected as early as possible.
Evaluations of experimental results of a concrete implementation indicate that the presented approach provides valuable pickup plans and computation times can be kept low. Moreover the performed test runs have been compared to a reference solution which was computed based on an approach found in relevant literature. A detailed analysis of the obtained results showed that the application of the proposed approach to real-world instances is promising whereas the savings with respect to working time can be kept high. Overall an efficient as well as effective approach is introduced to solve this real-world problem.</t>
  </si>
  <si>
    <t>zur Erlangung des akademischen Grades Software Engineering &amp; Internet Computing eingereicht von</t>
  </si>
  <si>
    <t>TUW-176087</t>
  </si>
  <si>
    <t>Reviews and few non-controlled studies showed the effectiveness of several specific designed computer video-games as an additional form of treatment in several areas. However, there is a lack in the literature of specially designed serious-games for treating mental disorders. Playmancer (ICT European initiative) aims to develop and assess a serious videogame that may help to treat underlying processes (e.g. lack of self-control strategies) in Eating and Impulse control disorders. Preliminary data will be shown.</t>
  </si>
  <si>
    <t>TUW-177140</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</si>
  <si>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</si>
  <si>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t>
  </si>
  <si>
    <t>TUW-179146</t>
  </si>
  <si>
    <t>The publish/subscribe paradigm is a common concept for delivering events from information producers to consumers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</si>
  <si>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
  </si>
  <si>
    <t>TUW-180162</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</si>
  <si>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t>
  </si>
  <si>
    <t>TUW-181199</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</si>
  <si>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 applying tracing techniques for debugging logic programs under the answer-set semantics seems rather unnatural, since employing imperative solving algorithms would undermine the declarative flavour of ASP. In this paper, we present the system spock, a debugging support tool for answer-set programs making use of ASP itself. The implemented techniques maintain the declarative nature of ASP within the debugging process and are independent of the actual computation of answer sets.</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</si>
  <si>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applying tracing techniques for debugging logic programs under the answer-set semantics seems rather unnatural, since employing imperative solving algorithms would undermine the declarative flavour of ASP. In this paper, we present the system spock, a debugging support tool for answer-set programs making use of ASP itself. The implemented techniques maintain the declarative nature of ASP within the debugging process and are independent of the actual computation of answer sets.</t>
  </si>
  <si>
    <t>TUW-182414</t>
  </si>
  <si>
    <t>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
Auf der anderen Seite stellt eine derartige Datensammlung aber einen völlig neuen Datenbestand dar, der nicht nur rechtliche, sondern auch zahlreiche ethische Fragen betreffend seine Nutzung aufwirft. Diese werden in dem Ausmaß zunehmen, in dem die technischen Möglichkeiten zur automatischen Analyse und Interpretation dieser Daten leistungsfähiger werden. Da sich die meisten Web-Archivierungsinitiativen dieser Problematik bewusst sind, bleibt die Nutzung der Daten derzeit meist stark eingeschränkt, oder es wird eine Art von "Opt-Out"-Möglichkeit vorgesehen, wodurch Webseiteninhaber die Aufnahme ihrer Seiten in ein Webarchiv ausschließen können. Mit beiden Ansätzen können Webarchive ihr volles Nutzungspotential nicht ausschöpfen.
Das World Wide Web hat sich zu einem integralen Bestandteil unserer Publikations-und Kommunikationskultur entwickelt. Als solches bietet es uns einen reichhaltigen Schatz an wertvollen Informationen, die teilweise ausschließlich in elektronischer Form verfügbar sind, wie z.B. Informationsportale, Informationen zu zahlreichen Projekten und Bürgerinitiativen, Diskussionsforen, soziale Netze und Ähnliches. Weiters beeinflussen die technischen Möglichkeiten sowohl die Art der Gestaltung von Webseiten, als auch die Art, wie wir mit Information umgehen, wie unsere Gesellschaft vernetzt ist, wie sich Information ausbreitet bzw. wie sie genutzt wird. All dies stellt einen immens wertvollen Datenbestand dar, dessen Bedeutung uns teilweise erst bewusst werden mag, wenn dieser nicht mehr verfügbar ist. Dieser Artikel beschreibt einleitend kurz die Technologien, die zur Sammlung von Webinhalten zu Archivierungszwecken verwendet werden. Er hinterfragt Annahmen betreffend die freie Verfügbarkeit der Daten und unterschiedliche Nutzungsarten. Darauf aufbauend identifiziert er eine Reihe von offenen Fragen, deren Lösung einen breiteren Zugriff und Nutzung von Webarchiven erlauben könnte.</t>
  </si>
  <si>
    <t>Kurzfassung 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t>
  </si>
  <si>
    <t>TUW-182899</t>
  </si>
  <si>
    <t>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t>
  </si>
  <si>
    <t>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 SenseCam, passive image capture; reflective practice; teacher training</t>
  </si>
  <si>
    <t>TUW-185321</t>
  </si>
  <si>
    <t>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</si>
  <si>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 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</si>
  <si>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TUW-185441</t>
  </si>
  <si>
    <t>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graph-based shape analyses and make recommendations concerning the combination of analysis parameters.</t>
  </si>
  <si>
    <t>- 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graphbased shape analyses and make recommendations concerning the combination of analysis parameters.</t>
  </si>
  <si>
    <t>TUW-186227</t>
  </si>
  <si>
    <t>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</si>
  <si>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 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</si>
  <si>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TUW-189842</t>
  </si>
  <si>
    <t>New technologies open up possibilities for designing interactive experiences that can engage and motivate post-stroke survivors to undertake what would otherwise be boring repetitive movements. In this paper we outline a few of the challenges we met as part of the cross-disciplinary Motivating Mobility project. These are: the extended 'user'; autonomy and motivation; and early prototype studies.</t>
  </si>
  <si>
    <t>TUW-191715</t>
  </si>
  <si>
    <t>In this paper we give an overview of the current research trends and explore the challenges in several subfields of the scientific discipline of computer graphics: interactive and photorealistic rendering, scientific and information visualization, and visual analytics. Five challenges are extracted that play a role in each of these areas: scalability, semantics, fusion, interaction, acquisition. Of course, not all of these issues are disjunct to each other, however the chosen structure allows for a easy to follow overview of the concrete future challenges.</t>
  </si>
  <si>
    <t>TUW-191977</t>
  </si>
  <si>
    <t>Digital Library (DL) interoperability requires addressing a variety of issues associated with functionality. We report on the analysis and solutions identified by the Functionality Working Group of the DL.org project during its deliberations on DL interoperability. Ultimately, we hope that work based on our perspective will lead to improved architectures and software, as well as to greater interoperability, for next-generation DL systems.</t>
  </si>
  <si>
    <t>TUW-192724</t>
  </si>
  <si>
    <t>Human resource strategy can emerge within a decentralized decision structure that gives managers autonomy to take responsive actions while overall strategic direction is considered within a strategic planning process. This study defines the concept of employee selection (especially strategic employee selection) and hypothesizes on the positive correlation between innovation characteristic in SME and value of strategic employee (the so called personnel usefulness function). An empirical study illustrates the importance of both elements in an integrative human resource strategy formation process particularly for firms operating in the international environments.</t>
  </si>
  <si>
    <t>TUW-194085</t>
  </si>
  <si>
    <t>Topology is the general mathematical theory of convergence. Distributed computing is the formal investigation of communicating concurrent processes. We explore applications of topology to distributed computing in two directions: (1) Point-set topology and (2) algebraic topology.
We use the former to study the topological structure of infinite execution trees. This enables us to unify a number of impossibility proofs, in particular, the impossibility of distributed consensus — the task of all processes in a system agreeing on a single value — in various (close to) asynchronous systems with crash failures.
The latter is used to look into the combinatorial structure of configurations, i.e., the collection of current process states in the system. Configurations are regarded as simplices in a simplicial complex, and topological incompatibility of such complexes is utilized to prove the impossibility of a generalization of distributed consensus in certain systems. The particular problem considered is k-set agreement, which is the task of letting all processes agree to values within a set of at most k elements.</t>
  </si>
  <si>
    <t>zur Erlangung des akademischen Grades an der Fakultät für Informatik der Technischen Universität Wien Betreuer: Univ.Prof. Dr. Ulrich Schmid</t>
  </si>
  <si>
    <t>TUW-194561</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</si>
  <si>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</si>
  <si>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</si>
  <si>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TUW-194660</t>
  </si>
  <si>
    <t>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 we describe the implementation of an extension for pattern matching of interaction rules. Furthermore, we show the cor-rectness of the implementation and discuss its complexity.</t>
  </si>
  <si>
    <t>- 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we describe the implementation of an extension for pattern matching of interaction rules. Furthermore, we show the correctness of the implementation and discuss its complexity. Interaction Nets were first introduced in [1]. A net is a graph consisting of agents (nodes) and ports (edges). x1@· · · xn α</t>
  </si>
  <si>
    <t>TUW-197422</t>
  </si>
  <si>
    <t>Visual Analytics strongly emphasizes the importance of interaction. However, until now, interaction is only sparingly treated as subject matter on its own. How and why interactivity is beneficial to gain insight and make decisions is mostly left in the dark. Due to this lack of initial direction, it seems important to make further attempts in facilitating a deeper understanding of the concept of interactivity. Therefore, different perspectives towards interactivity are discussed and cognitive theories and models are investigated. The main aim of this paper is to broaden the view on interaction and spark further discussion towards a sound theoretical grounding for the field.</t>
  </si>
  <si>
    <t>TUW-197852</t>
  </si>
  <si>
    <t>To describe the structure of a system, the UML Class Diagram yields the means-of-choice. Therefor, the Class Diagram provides concepts like class, attribute, operation, association, generalization, aggregation, enumeration, etc. When students are introduced to this diagram, they often have to solve exercises where texts in natural language are given and they have to model the described systems. When analyzing such exercises, it becomes evident that certain kinds of phrases describing a particular concept appear again and again contextualized to the described domain.
In this paper, we present an approach which allows the automatic generation of tex-tual specifications from a given Class Diagram based on standard phrases in natural language. Besides supporting teachers in preparing exercises, such an approach is also valuable for various e-learning scenarios.</t>
  </si>
  <si>
    <t>TUW-198400</t>
  </si>
  <si>
    <t>Although our society is critically dependent on software systems, these systems are mainly secured by protection mechanisms during operation instead of considering security issues during software design. Deficiencies in software design are the main reasons for security incidents, resulting in severe economic consequences for (i) the organizations using the software and (ii) the development companies. Lately, model-driven development has been proposed in order to increase the quality and thereby the security of software systems. This paper evaluates current efforts that position security as a fundamental element in model-driven development, highlights their deficiencies and identifies current research challenges. The evaluation shows that applying special-purpose methods to particular aspects of the problem is more suitable than applying generic ones, since (i) the problem can be represented on the proper abstraction level, (ii) the user can build on the knowledge of experts, and (iii) the available tools are more efficient and powerful.</t>
  </si>
  <si>
    <t>ion level, (ii) the user can build on the knowledge of experts, and (iii) the available tools are more efficient and powerful.</t>
  </si>
  <si>
    <t>TUW-198401</t>
  </si>
  <si>
    <t>IT security incidents pose a major threat to the efficient execution of corporate strategies and business processes. Although companies generally spend a lot of money on security companies are often not aware of their spending on security and even more important if these investments into security are effective. This paper provides decision makers with an overview of decision support techniques, describes pros and cons of these methodologies.</t>
  </si>
  <si>
    <t>TUW-198405</t>
  </si>
  <si>
    <t>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defining Secure Business Processes that are economically and technically efficient.</t>
  </si>
  <si>
    <t>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 ning Secure Business Processes that are economically and technically e cient.</t>
  </si>
  <si>
    <t>TUW-198408</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</si>
  <si>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</si>
  <si>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</si>
  <si>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TUW-200745</t>
  </si>
  <si>
    <t>In this work, an algorithm for the generalized minimum spanning tree problem (GMST) is developed. Given is a complete graph where the nodes are partitioned into clusters. A solution is a spanning tree which contains exactly one node of each cluster and its costs are minimal. This problem is NP-hard. In this work, a heuristic is developed for this problem.
In this method, an evolutionary algorithm (EA) is used with two different solution archives. Using a solution archive, it is possible to store solutions generated by the EA in order to detect duplicates and converts duplicate solutions into new solutions. One solution archive based on an encoding in which the spanned nodes of each cluster in the solution are stored. The other archive is based on an encoding which characterizes the connections between the clusters.
These archives are extended by a bounding strategy based on the branch-and-bound technique. They try to calculate appropriate bounds at a convenient positions which give information about how good the solutions in the respective area of the archive can be in the best case. If a bound was found which is worse than the best known solution, the solutions are unattractive in the course of the algorithm and will not be considered. Therefore inferior solutions can be detected at an early stage and only promising solutions that can bring improvements will be pursued.
In addition to the bounding strategy a nearest neighbor approach is implemented in which a cluster attached to the spanning tree is preferred among the the n nearest neighboring clusters.
Tests were carried out in which the bounding strategy was used in the different variants. These tests led to the conclusion that the bounding strategy leads to an improvement in comparison to the "normal" archives. The comparison between the archives shows that the pop version lead to better results than the gosh version. When both archives are used simultaneously, the results are better than the results of the other two variants.</t>
  </si>
  <si>
    <t>an der Fakultät für Informatik der Technischen Universität Wien</t>
  </si>
  <si>
    <t>TUW-200748</t>
  </si>
  <si>
    <t>The Rooted Delay-Constrained Steiner Tree Problem (RDCSTP) is a variant of the well-known Steiner Tree Problem on a graph in which the paths to all terminal nodes are restricted by a certain maximum delay. The problem mostly appears in the context of network routing for multicasts, i.e., sending packages from a fixed source to a subset of other participants in the network. Since the RDCSTP belongs to the class of N P-hard problems it is in general not possible to solve large instances exactly in a reasonable amount of time. Therefore, the focus mostly lies on developing good heuristics that can still solve large instances comparatively fast to near optimality.
In this thesis a Multilevel Refinement heuristic – which has already been successfully applied to other problems like the Graph Partitioning Problem – is implemented as an improvement heuristic for the RDCSTP. In the general approach of this metaheuristic the problem's complexity is first iteratively reduced while still maintaining its general characteristics. The problem is thereby simplified and can at the top level finally easily be solved. Then, the solution on this highest level is refined until a solution for the original problem is obtained.
The algorithm introduced here implements the Multilevel Refinement approach as an improvement heuristic, iteratively changing an existing solution. However, it is designed in a way that also allows it to be used to construct an initial solution. Another distinctiveness is that, due to the additional delay constraints, supplementary data structures have to be used to avoid creating invalid solutions on higher levels as much as possible. In the refinement phase an additional improvement algorithm, the Key Path Improvement, is executed on each level, drastically increasing result quality.
Experimental tests are carried out, evaluating the performance of the algorithm on large instances and comparing it to other algorithms in the literature. The obtained results are promising and indicate that the Multilevel Refinement metaheuristic is indeed a competitive approach for the RDCSTP.</t>
  </si>
  <si>
    <t>TUW-200948</t>
  </si>
  <si>
    <t>We introduce a new approach for establishing fixed-parameter tractability of problems parameterized above tight lower bounds or below tight upper bounds. To illustrate the approach we consider two problems of this type of unknown complexity that were introduced by Mahajan, Raman and Sikdar (J. Comput. Syst. Sci. 75, 2009). We show that a generalization of one of the problems and three nontrivial special cases of the other problem admit kernels of quadratic size.</t>
  </si>
  <si>
    <t>We introduce a new approach for establishing xed-parameter tractability of problems parameterized above tight lower bounds or below tight upper bounds. To illustrate the approach we consider two problems of this type of unknown complexity that were introduced by Mahajan, Raman and Sikdar (J. Comput. Syst. Sci. 75, 2009). We show that a generalization of one of the problems and three nontrivial special cases of the other problem admit kernels of quadratic size.</t>
  </si>
  <si>
    <t>TUW-200950</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</si>
  <si>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LIST EQUITABLE COLORING is W [1]-hard for trees, parameterized by the number of colors on the lists.</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</si>
  <si>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 IST EQUITABLE COLORING is W [1]-hard for trees, parameterized by the number of colors on the lists. Topics: Parameterized Complexity, Bounded Treewidth, Graph Coloring</t>
  </si>
  <si>
    <t>TUW-200959</t>
  </si>
  <si>
    <t>We consider monotonicity problems for graph searching games. Variants of these games – defined by the type of moves allowed for the players – have been found to be closely connected to graph decompositions and associated width measures such as path-or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</si>
  <si>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We consider monotonicity problems for graph searching games. Variants of these games defined by the type of moves allowed for the players - have been found to be closely connected to graph decompositions and associated width measures such as path- 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</si>
  <si>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TUW-201066</t>
  </si>
  <si>
    <t>TUW-201160</t>
  </si>
  <si>
    <t>The Capacitated Connected Facility Location Problem (CConFL) is an N Phard combinatorial optimization problem which arises in the design of last mile communication networks (fiber-to-the-curb scenarios) [1]. Formally, we are given an undirected, weighted graph G = (V, E), with edge costs ce ≥ 0, ∀e ∈ E. The node set V = {r}∪F ∪T is the disjoint union of the root node r, potential facility locations F , and possible Steiner nodes T . Each facility i ∈ F has associated opening costs fi ≥ 0 and a maximum assignable capacity Di ∈ N. Furthermore, we are given a set of potential customers C, with individual capacity demands dk ∈ N and prizes pk ≥ 0, ∀k ∈ C, the latter corresponding to the expected profit when supplying customer k. Each customer k ∈ C may be assigned to one facility of a subset Fk ⊆ F , with assignment costs ai,k ≥ 0, ∀i ∈ Fk. A solution to CConFL S = (RS, TS, FS, CS, αS) consists of a Steiner Tree (RS , TS), RS ⊆ V , TS ⊆ E, connecting the set of opened facilities FS ⊆ F and the root node r. CS ⊆ C is the set of customers feasibly (i.e. respecting the capacity constraints) assigned to facilities FS, whereas the actual mapping between customers and facilities is described by αS : CS → FS . The objective value of a feasible solution S is given by c(S) = Pe∈TS ce+Pi∈FS fi+Pk∈CS aαS(k),k+Pk∈C\CS pk, and we aim to identify a most profitable solution minimizing this function. This variant of CConFL has already been tackled by exact methods based on mixed integer programming [2] and hybrid approaches based on Lagrangian relaxation [1]. Here, we present the first pure metaheuristic approach, which computes high quality solution faster than existing approaches.</t>
  </si>
  <si>
    <t>TUW-201167</t>
  </si>
  <si>
    <t>TUW-201821</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</si>
  <si>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</si>
  <si>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</si>
  <si>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TUW-202034</t>
  </si>
  <si>
    <t>In this thesis the application of clustering algorithms for solving the Hierarchical Ring Network Problem (HRNP) is investigated.
When the network is represented as a graph, an informal problem definition for this NP-complete problem is: Given a set of network sites (nodes) assigned to one of three layers and the costs for establishing connections between sites (i.e., edge costs) the objective is to find a minimum cost connected network under certain constraints that are explained in detail in the thesis. The most important constraint is that the nodes have to be assigned to rings of bounded size that connect the layers hierarchically.
The ring structure is a good compromise between the robustness of a network and the cost for establishing it. It is guaranteed, that the network can continue to provide its service if one network node per ring fails.
The basic idea in this thesis for solving this network design problem was to cluster the sites with hierarchical clustering heuristics and to use the resulting hierarchy as support for the ring-finding heuristics. Previous apporaches for related network design problems did not use the inherent network structure in such a way. Usual approaches are based on greedy heuristics.
Three clustering heuristics were implemented: Girvan-Newman, K-means and Kernighan-Lin. Especially the first algorithm is interesting, because it was successfully applied analyzing large network structures, also in the context of internet communities.
For finding rings three heuristics were implemented too. Strategic variation of the maximum allowed ring size helps the first heuristic to find rings using the cluster hierarchy. The second heuristic finds rings by searching for paths that are connected to previously found rings. Third a repair heuristic was implemented that tries to add remaining nodes to existing rings. Local search heuristics are applied last to improve the solution quality.
To check how the clustering approach performs for solving the problem of this thesis two test instance generators were implemented. One generates instances randomly and the second generates instances based on the popular TSPLIB archive.
The evaluation of the random test instances has shown, that all three clustering heuristics were able to solve those test instances, while Girvan-Newman and Kernighan-Lin found valid solutions in each test run this was not possible for K-means. When Kernighan-Lin was used as clustering algorithm solutions could be found faster on average, but the resulting costs where slightly higher. For the TSPLIB based instances the clustering algorithms had more problems to find valid solutions, but for each test instance at least one type of clustering was successful.</t>
  </si>
  <si>
    <t>zur Erlangung des akademischen Grades Technische Universität Wien A-1040 Wien Karlsplatz 13 Tel. +43-1-58801-0 www.tuwien.ac.at</t>
  </si>
  <si>
    <t>TUW-202824</t>
  </si>
  <si>
    <t>Cloud computing is introducing the next big shift in the IT-industry. It fundamentally changes the IT-strategy of organizations. Cloud computing promises many advantages such as reduced capital expense, support of brief surges in capacity and a better economies of scale [1]. Cloud computing is not only a useful technology for the private sector rather it also can benefit the public sector in many ways [2]. It makes e-government systems faster and cheaper and accelerates the adaptation of use of IT by citizens [3]. Cloud computing is high on the agenda of Obama administration and is being used by federal and local governments with significant benefits [4]. In the European Union the potentials of the Cloud computing have been recognized and the Cloud agenda is being pushed forward, not only because of its cost saving potentials but also because of its impact on the environment.
In this work we have conducted a case study for integration of Cloud computing in the Austrian Public sector. The contribution of this work is identification of the requirements of the public sector and obstacles for integration of cloud computing in the Austrian public sector. In this case study eight ministries and the office of chancellor have been interviewed.</t>
  </si>
  <si>
    <t>Network security: Ministries and organizations within the Austrian public sector are connected through Corporate Network Austria (CAN). Within this trusted network authentication and data transport security is not a major concern. Cloud computing poses a fundamentally new challenge as Internet cannot be regarded as a trusted network. Lack of knowledge about available systems: Each department runs its own applications. Many concurrent technologies and operating systems run in parallel. Acquiring knowledge about the current state and used technologies is a tedious task. Previous investments: The public sector has invested heavily in IT-infrastructure. Migration of available solutions onto cloud makes previous investments unneeded. Business continuity: Because of lack of interoperability between cloud providers, moving between cloud providers is almost impossible. IT-strategist in the public sector state the concern what if a cloud provider goes out of business and it is impossible to move to another cloud provider.</t>
  </si>
  <si>
    <t>TUW-203409</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</si>
  <si>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</si>
  <si>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</si>
  <si>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TUW-203924</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</si>
  <si>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</si>
  <si>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 Corresponding Author.</t>
  </si>
  <si>
    <t>TUW-204724</t>
  </si>
  <si>
    <t>The strategic management of intellectual capital involves rethinking how the companies creates value from a knowledge -centric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t>
  </si>
  <si>
    <t>The strategic management of intellectual capital involves rethinking how the companies creates value from a knowledge-centric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t>
  </si>
  <si>
    <t>TUW-205557</t>
  </si>
  <si>
    <t>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t>
  </si>
  <si>
    <t>Extended Abstract. 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 ? This work is based on material that was presented at the 8th Ershov Informatics Conference 2011 [2] and the Workshop on Worst Case Execution Time [1]. ?? This research is supported by the CeTAT project of TU Vienna. The second author is supported by an FWF Hertha Firnberg Research grant (T425-N23).</t>
  </si>
  <si>
    <t>TUW-205933</t>
  </si>
  <si>
    <t>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</si>
  <si>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</si>
  <si>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TUW-213513</t>
  </si>
  <si>
    <t>Software models, traditionally used mainly for documentation and informal specification purposes, are becoming first-class development artifacts in the area of Model-driven Engineering (MDE). In MDE, code is generated automatically from multi-view models described in languages like the Unified Modeling Language (UML)1. Maintaining consistency between the different views of a model is crucial for the generation of correct code. As software models undergo evolution, particularly in cooperative development environments, tool support for evolution tasks like versioning and merging is indispensable. It is important to thoroughly test such tools in order to avoid the introduction of inconsistent models. However, real-life test cases that cover sufficient evolution scenarios are difficult to obtain. We therefore suggest a method to generate artificial scenarios to facilitate fuzz testing of model evolution tools. In previous work [2] we presented an approach to merge concurrently evolved sequence diagrams with respect to the behavior modeled in their corresponding state machines view. We described the sequence diagram merging (SDM) problem formally, suggested a method to solve this problem, and implemented a prototype based on the EMF framework2. As there were no benchmarks available, we manually created a set of test cases. However, this is a very cumbersome testing method particularly when a good coverage is needed. A set of randomly generated instances solves this problem, as we show in the following. Fuzz testing is a black-box software testing technique based on large amounts of randomized input data and has been successfully applied in many areas, e.g. in error detection for UNIX applications [1]. We propose to create randomly generated sequence diagrams and state machines based on a language definition given as metamodel and on a formal specification of the dependencies between the two views. Sequence diagrams model possible communication scenarios between different instances of state machines. A sequence diagram is correct if the messages are totally ordered and the sequence of ? This work was supported by by the Vienna Science and Technology Fund (WWTF) through project ICT10-018 1 http://www.omg.org/spec/UML/ 2 http://www.eclipse.org/modeling/emf/</t>
  </si>
  <si>
    <t>TUW-216744</t>
  </si>
  <si>
    <t>Medical practitioners often have unmet information needs that impact patient care. However, currently available web-based search engines are not suitable for routine use. Finding relevant information takes too long, assessing the trustworthiness of found information is difficult, and support for the heterogeneity of languages and nomenclature across European countries is lacking. In this paper, we analyze the current barriers to web-based searching by medical practitioners and introduce the European Khresmoi project, which aims to dismantle these barriers.</t>
  </si>
  <si>
    <t>TUW-217690</t>
  </si>
  <si>
    <t>Precise localization for mobile Augmented Reality in large indoor environments without specific tracking infrastructure is challenging. This is especially true for rooms with changing properties, like lighting, seating and carpeting. With these constraints a map for a vision based tracking approach has to be continuously updated. The Parallel Tracking and Mapping (PTAM) algorithm is capable of generating and extending a map while tracking the camera pose in an unknown environment. However, it has originally been designed for small workspace environments and has therefore certain limitations. We have extended and modified the original implementation in order to ensure efficient and robust map generation and tracking in large rooms. Furthermore, we have tested a mobile setup with the system in Festsaal in Vienna’s Hofburg, which is close to thousand square meters in size. The user’s position and path was tracked while the environment was augmented with virtual objects and the system was successfully tested for robustness and occlusions.</t>
  </si>
  <si>
    <t>TUW-217971</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</si>
  <si>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</si>
  <si>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</si>
  <si>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TUW-221215</t>
  </si>
  <si>
    <t>The Selective Graph Coloring Problem (SGCP) is about finding a subgraph of a particular structure whose chromatic number is as low as possible. The original graph is divided into several clusters, and from each cluster the subgraph has to contain exactly one node. This problem is NP-hard and therefore it is usually solved by means of heuristics.
I implemented several variants of an algorithm making use of Variable Neighborhood Search (VNS) to search the space of solution candidates and then evaluating the solution using heuristic or exact methods. Furthermore, each variant can be used with or without a solution archive, i.e. a data structure in which previously found solutions are stored so that duplicates need not be re-evaluated but can be efficiently converted into new solutions instead. For exact computation of the chromatic number integer linear programming was used. To obtain an upper bound a variant of greedy coloring was used. Another variant of the algorithm also counts the number of conflicts that would appear if one color less were used. Finally, two methods were implemented to obtain a lower bound: maximum clique and linear programming using column generation.
The program was tested with various instances from the literature. My algorithm often finished computation within a very short time, but in general it led to slightly worse results.</t>
  </si>
  <si>
    <t>Claus-Dieter Volko an der Fakultät für Informatik der Technischen Universität Wien</t>
  </si>
  <si>
    <t>TUW-223906</t>
  </si>
  <si>
    <t>This paper describes our contribution to the social event detection (SED) task of the MediaEval Benchmark 2013. We present a robust unsupervised approach for the clustering of tagged photos and videos into social events. Results on the SED datasets show that the proposed approach yields an excellent generalization ability and state-of-the-art clustering performance.</t>
  </si>
  <si>
    <t>TUW-223973</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</si>
  <si>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 etc. Our evaluation results show that even with a small set of training data, we achieved a recall of 75 % and a precision of 88 %. This outcome shows that this method supports the modeling task and eases the translation of CPGs into a semi-formal model.</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</si>
  <si>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etc. Our evaluation results show that even with a small set of training data, we achieved a recall of 75 % and a precision of 88 %. This outcome shows that this method supports the modeling task and eases the translation of CPGs into a semi-formal model.</t>
  </si>
  <si>
    <t>TUW-225252</t>
  </si>
  <si>
    <t>The reconstruction of shredded documents is of high interest not only in forensic science but also when documents are destroyed unintentionally. Reconstructing cross-cut shredded documents (RCCSTD) is particularly difcult since the documents are cut into rectangular pieces of equal size. Since shape information along the edges|in contrast to hand torn pieces|cannot be exploited, the reconstruction solely depends on the information written on the shreds. Therefore, we use a metric for calculating the number of gray value mismatches along the edges of two shreds put next to each other either horizontally or vertically. Consequentially, we model the document reconstruction as a combinatorial optimization problem minimizing the overall mismatch of the reconstructed document. Since we focus in this work on the combinatorial aspect of the problem we use this simple metric which can be replaced in future work by more advanced pattern recognition techniques, see [2] for a sample method. In previous work, Prandtstetter and Raidl [3] developed an Ant Colony Optimization and a Variable Neighborhood Search (VNS) for the RCCSTD, while Schauer et al. [5] proposed a Memetic Algorithm (MA). Sleit et al. [6] proposed a di erent approach by iteratively merging two clusters that t together well and repairing possibly occurring con icts. In this work the MA from [5] is adapted and extended by a complete solution archive in order to avoid duplicate solutions by e ciently storing all visited solutions in a special data structure. If a duplicate solution is detected it is converted into a similar yet unconsidered one. This is done to preserve the diversity of the population and to avoid unnecessary re-evaluations of already visited solutions. This approach is a rather new method for duplicate detection and conversion which was successfully applied on several binary problems (e.g., MAX-SAT) in [4] as well as on the generalized minimum spanning tree problem [1].</t>
  </si>
  <si>
    <t>TUW-226000</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</si>
  <si>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context-and use-case awareness, to receive a meaningful overview of advantages and drawbacks of the different approaches leading to a good basis for choosing one of the presented approaches.</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</si>
  <si>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 and usecase awareness, to receive a meaningful overview of advantages and drawbacks of the different approaches leading to a good basis for choosing one of the presented approaches.</t>
  </si>
  <si>
    <t>TUW-226016</t>
  </si>
  <si>
    <t>Invariant genereation is a critical problem in proving different properties for programs with loops, properties including correctnes. The problem becomes harder with the incresing numbers of quantifiers in the property to be proven. In this paper we study and combine different methods of invariant generation in order to obtain stronger properties.</t>
  </si>
  <si>
    <t>TUW-228620</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</si>
  <si>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 articles of this special issue, which have been accepted after a double-blind peer review, contribute to this view on interdis-ciplinary security engineering in regard to the stages of security and privacy requirements analysis, enforcement of resulting security requirements for an information exchange, testing with a privacy-preserving detection of policy violations, and knowledge management for the purpose of keeping business processes resilient.</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</si>
  <si>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t>
  </si>
  <si>
    <t>TUW-231707</t>
  </si>
  <si>
    <t>The VRVis Research Center in Vienna is the largest technology transfer institution in the area of Visual Computing in Austria. The requirements of the funding body FFG include the publication of scientific research results in first class peer reviewed media, and the active cooperation with co-funding companies. As a consequence the requirements on the staff of VRVis are manifold: they have to communicate with real users, use real data, know about software and hardware, understand the market, do professional documentation, initiate new projects and write funding proposals for these, be part of the scientific community and publish and review papers, manage several projects in parallel and obey strict deadlines for their projects and some more. Such staff is barely available and must be trained on the job.</t>
  </si>
  <si>
    <t>The VRVis Research Center in Vienna is the largest technology transfer institution in the area of Visual Computing in Austria. The requirements of the funding body FFG include the publication of scientific research results in first class peer reviewed media, and the active cooperation with co-funding companies. As a consequence the requirements on the staff of VRVis are manifold: they have to communicate with real users, use real data, know about software and hardware, understand the market, do professional documentation, initiate new projects and write funding proposals for these, be part of the scientific community and publish and review papers, manage several projects in parallel and obey strict deadlines for their projects and some more. Such staff is barely available and must be trained on the job. The VRVis Research Center is set up as a non-profit-making limited company which is owned by universities and many companies. Currently VRVis is organized in three areas, which are Rendering, Visualization, and Visual Analytics. Each area performs some five to ten projects, most of which are multi-firm projects, that means that more than one company contributes to its budget.</t>
  </si>
  <si>
    <t>TUW-233317</t>
  </si>
  <si>
    <t>Visual Analytics prototypes increasingly support human sensemak-ing through providing Provenance information. For data analysts the challenge of knowledge generation starts with assessing the quality of a data set, but Provenance is not yet utilized to aid this task. This position paper aims at characterizing the complexity of Visual Analytics methods introducing Provenance in Data Quality by highlighting the challenges of (1) generating Provenance from Data Quality Control and (2) sensemaking based on Data Quality Provenance.</t>
  </si>
  <si>
    <t>Visual Analytics prototypes increasingly support human sensemaking through providing Provenance information. For data analysts the challenge of knowledge generation starts with assessing the quality of a data set, but Provenance is not yet utilized to aid this task. This position paper aims at characterizing the complexity of Visual Analytics methods introducing Provenance in Data Quality by highlighting the challenges of (1) generating Provenance from Data Quality Control and (2) sensemaking based on Data Quality Provenance.</t>
  </si>
  <si>
    <t>TUW-233657</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</si>
  <si>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</si>
  <si>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t>
  </si>
  <si>
    <t>TUW-236063</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</si>
  <si>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</si>
  <si>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</si>
  <si>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TUW-236120</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</si>
  <si>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 along with procedures to promote the learners' intrinsic motivation and creativity in general. It became apparent that the competence area INIT conveys remarkably demanding learning outcomes and its implementation proved challenging on multiple levels.</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</si>
  <si>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along with procedures to promote the learners' intrinsic motivation and creativity in general. It became apparent that the competence area INIT conveys remarkably demanding learning outcomes and its implementation proved challenging on multiple levels.</t>
  </si>
  <si>
    <t>TUW-237297</t>
  </si>
  <si>
    <t>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t>
  </si>
  <si>
    <t>TUW-240858</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</si>
  <si>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</si>
  <si>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</si>
  <si>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TUW-245336</t>
  </si>
  <si>
    <t>As technology designers, we often inadvertently inscribe values and concepts in systems beyond what we intended. Further, while we aim to work from a user-and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</si>
  <si>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As technology designers, we often inadvertently inscribe values and concepts in systems beyond what we intended. Further, while we aim to work from a userand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</si>
  <si>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TUW-245799</t>
  </si>
  <si>
    <t>The diagnosis of failures in train traffic installations can be done in several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t>
  </si>
  <si>
    <t>ANALELE UNIVERSITĂŢII The diagnosis of failures in train traffic installations can be done in several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t>
  </si>
  <si>
    <t>TUW-247301</t>
  </si>
  <si>
    <t>TUW-247741</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</si>
  <si>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</si>
  <si>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t>
  </si>
  <si>
    <t>TUW-247743</t>
  </si>
  <si>
    <t>The Self-Organizing Map (SOM) is a useful and strong tool for data analysis, especially for large data sets or data sets of high dimensionality. SOM visualizations map the data model dimensions to visual dimensions like color and position, thus they help exploring the SOM. Visualization can also involve the data itself so that it helps accessing information that are not available in the trained SOM, thereby enabling a deeper look inside the data. If the data comes with supervised class labels, these labels can be also involved in the visualization, thus enabling the user to have a clearer idea about the data and the structures learned by the SOM. In this work we propose a novel SOM visualization method, namely the SOM class coloring, which is based on the data class labels. This method finds a colored partitioning of the SOM lattice, that reflects the class distribution. SOM class coloring helps discovering class information such as class topology, class clusters, and class distribution. Furthermore class labels can be assigned to new data items by estimating the point on the lattice, that best represents the data item and then assigning the class of the partition that includes this point to the data item.</t>
  </si>
  <si>
    <t>TUW-251544</t>
  </si>
  <si>
    <t>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t>
  </si>
  <si>
    <t>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 Für das 21. Jahrhundert werden besondere Fähigkeiten und Kompetenzen benötigen. Dazu zählen Computerkenntnisse und besonders Kompetenzen im kreativ-innovativen Bereich, gekoppelt mit Problemlösungskompetenzen, siehe z.B. auch die Schlüsselkompetenzen der Europäischen Kommission [EK16]. Das von der Wirtschaftsagentur Wien in den Jahren 2014/15 geförderte Projekt WIZIK möchte diese Kompetenzen bei SchülerInnen der Primarstufe fördern und dabei Begeisterung für die Informatik wecken. Die Österreichische Computer Gesellschaft OCG hatte in den Jahren 2012/13 das von der Wirtschaftsagentur Wien geförderte Projekt „ITAKE - die Informationstechnologie des Alltags für Kinder erfahrbar machen“ [OCG13] durchgeführt. Zu den Zielen zählte die Förderung der kreativen Fähigkeiten von Kindern als Voraussetzung für eine kreativinnovative Gesellschaft. Bei der Umsetzung wurde auf einen spielerischen Zugang zur Robotertechnologie gesetzt. Im vorschulischen Bereich wurden dabei Bee-Bots eingesetzt (tastenprogrammierbare Bienenroboter) und in der Primarstufe in erster Linie das LEGO® WeDo™ Construction Kit (Version 1.0) in Kombination mit der kindergerechten Programmiersprache Scratch. Damit konnten neben der Steuerung der roboterartigen Gebilde zusätzlich auch Animationen auf dem Bildschirm gestaltet werden und so die virtuelle Welt mit der realen Außenwelt verknüpft werden.</t>
  </si>
  <si>
    <t>TUW-252847</t>
  </si>
  <si>
    <t>This paper provides an overview of the Retrieving Diverse Social Images task that is organized as part of the MediaEval 2016 Benchmarking Initiative for Multimedia Evaluation. The task addresses the problem of result diversification in the context of social photo retrieval where images, meta-data, text information, user tagging profiles and content and text models are available for processing. We present the task challenges, the proposed data set and ground truth, the required participant runs and the evaluation metrics.</t>
  </si>
  <si>
    <t>This paper provides an overview of the Retrieving Diverse Social Images task that is organized as part of the MediaEval 2016 Benchmarking Initiative for Multimedia Evaluation. The task addresses the problem of result diversi cation in the context of social photo retrieval where images, metadata, text information, user tagging pro les and content and text models are available for processing. We present the task challenges, the proposed data set and ground truth, the required participant runs and the evaluation metrics.</t>
  </si>
  <si>
    <t>TUW-255712</t>
  </si>
  <si>
    <t>Abstract 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argu-mentation-Dung's framework-there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t>
  </si>
  <si>
    <t>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 - Dung's framework - 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t>
  </si>
  <si>
    <t>TUW-256654</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</si>
  <si>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techniques.</t>
  </si>
  <si>
    <t>A section is a contiguous region of memory, to which data or code can be appended (like the Forth dictionary). Assembly languages and linkers have supported multiple sections for a long time. This paper A particular instance of this problem is when A describes the benefits of supporting multiple sec- is a colon definition under construction, and B is tions in Forth, interfaces and implementation tech- the data for a string or floating-point literal. Forth niques. compilers traditionally work around this by not requiring contiguity. A typical solution is to call a word such as (s") 1 Introduction or flit, and follow that with the inline data. These words get the return address from the return stack, A section is a contiguous memory area, to which use that to push the relevant data on the data/FP new data can be appended at the end; the Forth stack, then increment the return address to skip dictionary is a section. Assemblers and linkers over the data, and then either return to the changed have supported multiple sections or segments for return address or jump to it. Both ways are very exmany decades [Lev00]. In contrast, Forth tradition- pensive on modern CPUs, because they cause misally has had only one section; some systems have predictions from the hardware return stack1: If the had separated headers (another section), and cross- changed address is returned from, the return incurs compilers have uninitialized memory for buffer:, a branch misprediction (about 20 cycles on a modbut by and large, Forth systems have made do ern Intel or AMD CPU); if the changed address is with just one section: the dictionary. With mul- jumped to, the jump has a chance to predict cortiple sections, each section has it's own start, dic- rectly, but all outer returns will mispredict once (at tionary pointer (what here reads), and end (used about 20 cycles per misprediction). in unused, but otherwise not used much). A faster approach is to jump across the data, and This paper presents various uses of sections and then let some code push the data on the data/FP why they are better than the current workarounds stack. This does not cause significant mispredic(Section 2), presents a programming interface (Sec- tions, but the code is bigger (jump plus inlined littion 3), and discusses various implementation ap- eral code). proaches (Section 4). Finally, if you put the data elsewhere (i.e., a different section), you get fewer mispredictions, and you save the space for the jump around the data. 2 Uses As an example of the benefit of putting the data out-of-line, consider the following micro2.1 Nested structures benchmark: You often build one structure A in memory, and in \ inline variant the middle of that, have to build some out-of-line : foo1 123e f+ ; part B, and afterwards continue building A. If you have two sections, that is easy: you put A in one \ out-of-line simulation section, and B in the other section. In Forth, you 123e fconstant x traditionally use one of the workarounds: : foo2 x f+ ; • You select a representation for A that does not defer foo require contiguity. : bench 0e 100000000 0 do foo loop f. cr ;</t>
  </si>
  <si>
    <t>TUW-257397</t>
  </si>
  <si>
    <t>Configuration files, command-line arguments and environment variables are the dominant tools for local configuration management today. When accessing such program execution environments, however, most applications do not take context, e.g. the system they run on, into account. The aim of this paper is to integrate unmodified applications into a coherent and context-aware system by instrumenting the getenv API. We propose a global database stored in configuration files that includes specifications for contextual interpretations and a novel matching algorithm. In a case study we analyze a complete Debian operating system where every getenv API call is intercepted. We evaluate usage patterns of 16 real-world applications and systems and report on limitations of unforeseen context changes. The results show that getenv is used extensively for variability. The tool has acceptable overhead and improves context-awareness of many applications.</t>
  </si>
  <si>
    <t>TUW-257870</t>
  </si>
  <si>
    <t>This position paper describes a critical incident from an early AAL project related to the design decisions made about which features to include. In order to give the older users of a sensor-based telecare monitoring system more tangible value, a number of non-sensor-based interactive services were incorporated into the system which was installed in a residential facility. These services were chosen based on recommendations and input from older people. In the end though, many services were not used and actually contributed to the system being removed from residences.</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</si>
</sst>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882">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2</v>
      </c>
      <c r="G1" t="n" s="7">
        <v>1.0</v>
      </c>
      <c r="H1" t="n" s="8">
        <v>1.0</v>
      </c>
      <c r="I1" t="n" s="9">
        <v>1.0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4</v>
      </c>
      <c r="F2" t="s" s="15">
        <v>5</v>
      </c>
      <c r="G2" t="n" s="16">
        <v>1.0</v>
      </c>
      <c r="H2" t="n" s="17">
        <v>1.0</v>
      </c>
      <c r="I2" t="n" s="18">
        <v>1.0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7</v>
      </c>
      <c r="F3" t="s" s="24">
        <v>8</v>
      </c>
      <c r="G3" t="n" s="25">
        <v>1.0</v>
      </c>
      <c r="H3" t="n" s="26">
        <v>1.0</v>
      </c>
      <c r="I3" t="n" s="27">
        <v>1.0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10</v>
      </c>
      <c r="F4" t="s" s="33">
        <v>11</v>
      </c>
      <c r="G4" t="n" s="34">
        <v>1.0</v>
      </c>
      <c r="H4" t="n" s="35">
        <v>1.0</v>
      </c>
      <c r="I4" t="n" s="36">
        <v>1.0</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13</v>
      </c>
      <c r="F5" t="s" s="42">
        <v>14</v>
      </c>
      <c r="G5" t="n" s="43">
        <v>1.0</v>
      </c>
      <c r="H5" t="n" s="44">
        <v>1.0</v>
      </c>
      <c r="I5" t="n" s="45">
        <v>1.0</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16</v>
      </c>
      <c r="F6" t="s" s="51">
        <v>17</v>
      </c>
      <c r="G6" t="n" s="52">
        <v>1.0</v>
      </c>
      <c r="H6" t="n" s="53">
        <v>1.0</v>
      </c>
      <c r="I6" t="n" s="54">
        <v>1.0</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19</v>
      </c>
      <c r="F7" t="s" s="60">
        <v>20</v>
      </c>
      <c r="G7" t="n" s="61">
        <v>0.0</v>
      </c>
      <c r="H7" t="n" s="62">
        <v>0.0</v>
      </c>
      <c r="I7" t="n" s="63">
        <v>0.0</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22</v>
      </c>
      <c r="F8" t="s">
        <v>23</v>
      </c>
      <c r="G8" t="s" s="69">
        <v>24</v>
      </c>
      <c r="H8" t="n" s="70">
        <v>0.0</v>
      </c>
      <c r="I8" t="n" s="71">
        <v>0.0</v>
      </c>
    </row>
    <row r="9">
      <c r="A9" t="s" s="72">
        <v>25</v>
      </c>
      <c r="B9" s="73">
        <f>HYPERLINK("D:\Java\git\MethodDemosGit\MethodDemos\output\groundtruth\TUW-139781.pdf")</f>
      </c>
      <c r="C9" s="74">
        <f>HYPERLINK("D:\Java\git\MethodDemosGit\MethodDemos\output\result\result-TUW-139781-xstream.xml")</f>
      </c>
      <c r="D9" s="75">
        <f>HYPERLINK("D:\Java\git\MethodDemosGit\MethodDemos\output\extracted\cermine\cermine-TUW-139781-xstream.xml")</f>
      </c>
      <c r="E9" t="s">
        <v>23</v>
      </c>
      <c r="F9" t="s" s="76">
        <v>26</v>
      </c>
      <c r="G9" t="n" s="77">
        <v>0.0</v>
      </c>
      <c r="H9" t="s" s="78">
        <v>27</v>
      </c>
      <c r="I9" t="n" s="79">
        <v>0.0</v>
      </c>
    </row>
    <row r="10">
      <c r="A10" t="s" s="80">
        <v>28</v>
      </c>
      <c r="B10" s="81">
        <f>HYPERLINK("D:\Java\git\MethodDemosGit\MethodDemos\output\groundtruth\TUW-139785.pdf")</f>
      </c>
      <c r="C10" s="82">
        <f>HYPERLINK("D:\Java\git\MethodDemosGit\MethodDemos\output\result\result-TUW-139785-xstream.xml")</f>
      </c>
      <c r="D10" s="83">
        <f>HYPERLINK("D:\Java\git\MethodDemosGit\MethodDemos\output\extracted\cermine\cermine-TUW-139785-xstream.xml")</f>
      </c>
      <c r="E10" t="s" s="84">
        <v>29</v>
      </c>
      <c r="F10" t="s">
        <v>23</v>
      </c>
      <c r="G10" t="s" s="85">
        <v>24</v>
      </c>
      <c r="H10" t="n" s="86">
        <v>0.0</v>
      </c>
      <c r="I10" t="n" s="87">
        <v>0.0</v>
      </c>
    </row>
    <row r="11">
      <c r="A11" t="s" s="88">
        <v>30</v>
      </c>
      <c r="B11" s="89">
        <f>HYPERLINK("D:\Java\git\MethodDemosGit\MethodDemos\output\groundtruth\TUW-140047.pdf")</f>
      </c>
      <c r="C11" s="90">
        <f>HYPERLINK("D:\Java\git\MethodDemosGit\MethodDemos\output\result\result-TUW-140047-xstream.xml")</f>
      </c>
      <c r="D11" s="91">
        <f>HYPERLINK("D:\Java\git\MethodDemosGit\MethodDemos\output\extracted\cermine\cermine-TUW-140047-xstream.xml")</f>
      </c>
      <c r="E11" t="s" s="92">
        <v>31</v>
      </c>
      <c r="F11" t="s" s="93">
        <v>32</v>
      </c>
      <c r="G11" t="n" s="94">
        <v>1.0</v>
      </c>
      <c r="H11" t="n" s="95">
        <v>1.0</v>
      </c>
      <c r="I11" t="n" s="96">
        <v>1.0</v>
      </c>
    </row>
    <row r="12">
      <c r="A12" t="s" s="97">
        <v>33</v>
      </c>
      <c r="B12" s="98">
        <f>HYPERLINK("D:\Java\git\MethodDemosGit\MethodDemos\output\groundtruth\TUW-140048.pdf")</f>
      </c>
      <c r="C12" s="99">
        <f>HYPERLINK("D:\Java\git\MethodDemosGit\MethodDemos\output\result\result-TUW-140048-xstream.xml")</f>
      </c>
      <c r="D12" s="100">
        <f>HYPERLINK("D:\Java\git\MethodDemosGit\MethodDemos\output\extracted\cermine\cermine-TUW-140048-xstream.xml")</f>
      </c>
      <c r="E12" t="s" s="101">
        <v>34</v>
      </c>
      <c r="F12" t="s" s="102">
        <v>35</v>
      </c>
      <c r="G12" t="n" s="103">
        <v>1.0</v>
      </c>
      <c r="H12" t="n" s="104">
        <v>1.0</v>
      </c>
      <c r="I12" t="n" s="105">
        <v>1.0</v>
      </c>
    </row>
    <row r="13">
      <c r="A13" t="s" s="106">
        <v>36</v>
      </c>
      <c r="B13" s="107">
        <f>HYPERLINK("D:\Java\git\MethodDemosGit\MethodDemos\output\groundtruth\TUW-140229.pdf")</f>
      </c>
      <c r="C13" s="108">
        <f>HYPERLINK("D:\Java\git\MethodDemosGit\MethodDemos\output\result\result-TUW-140229-xstream.xml")</f>
      </c>
      <c r="D13" s="109">
        <f>HYPERLINK("D:\Java\git\MethodDemosGit\MethodDemos\output\extracted\cermine\cermine-TUW-140229-xstream.xml")</f>
      </c>
      <c r="E13" t="s" s="110">
        <v>37</v>
      </c>
      <c r="F13" t="s" s="111">
        <v>37</v>
      </c>
      <c r="G13" t="n" s="112">
        <v>1.0</v>
      </c>
      <c r="H13" t="n" s="113">
        <v>1.0</v>
      </c>
      <c r="I13" t="n" s="114">
        <v>1.0</v>
      </c>
    </row>
    <row r="14">
      <c r="A14" t="s" s="115">
        <v>38</v>
      </c>
      <c r="B14" s="116">
        <f>HYPERLINK("D:\Java\git\MethodDemosGit\MethodDemos\output\groundtruth\TUW-140253.pdf")</f>
      </c>
      <c r="C14" s="117">
        <f>HYPERLINK("D:\Java\git\MethodDemosGit\MethodDemos\output\result\result-TUW-140253-xstream.xml")</f>
      </c>
      <c r="D14" s="118">
        <f>HYPERLINK("D:\Java\git\MethodDemosGit\MethodDemos\output\extracted\cermine\cermine-TUW-140253-xstream.xml")</f>
      </c>
      <c r="E14" t="s" s="119">
        <v>39</v>
      </c>
      <c r="F14" t="s" s="120">
        <v>40</v>
      </c>
      <c r="G14" t="n" s="121">
        <v>1.0</v>
      </c>
      <c r="H14" t="n" s="122">
        <v>1.0</v>
      </c>
      <c r="I14" t="n" s="123">
        <v>1.0</v>
      </c>
    </row>
    <row r="15">
      <c r="A15" t="s" s="124">
        <v>41</v>
      </c>
      <c r="B15" s="125">
        <f>HYPERLINK("D:\Java\git\MethodDemosGit\MethodDemos\output\groundtruth\TUW-140308.pdf")</f>
      </c>
      <c r="C15" s="126">
        <f>HYPERLINK("D:\Java\git\MethodDemosGit\MethodDemos\output\result\result-TUW-140308-xstream.xml")</f>
      </c>
      <c r="D15" s="127">
        <f>HYPERLINK("D:\Java\git\MethodDemosGit\MethodDemos\output\extracted\cermine\cermine-TUW-140308-xstream.xml")</f>
      </c>
      <c r="E15" t="s" s="128">
        <v>42</v>
      </c>
      <c r="F15" t="s" s="129">
        <v>43</v>
      </c>
      <c r="G15" t="n" s="130">
        <v>1.0</v>
      </c>
      <c r="H15" t="n" s="131">
        <v>1.0</v>
      </c>
      <c r="I15" t="n" s="132">
        <v>1.0</v>
      </c>
    </row>
    <row r="16">
      <c r="A16" t="s" s="133">
        <v>44</v>
      </c>
      <c r="B16" s="134">
        <f>HYPERLINK("D:\Java\git\MethodDemosGit\MethodDemos\output\groundtruth\TUW-140533.pdf")</f>
      </c>
      <c r="C16" s="135">
        <f>HYPERLINK("D:\Java\git\MethodDemosGit\MethodDemos\output\result\result-TUW-140533-xstream.xml")</f>
      </c>
      <c r="D16" s="136">
        <f>HYPERLINK("D:\Java\git\MethodDemosGit\MethodDemos\output\extracted\cermine\cermine-TUW-140533-xstream.xml")</f>
      </c>
      <c r="E16" t="s" s="137">
        <v>45</v>
      </c>
      <c r="F16" t="s">
        <v>23</v>
      </c>
      <c r="G16" t="s" s="138">
        <v>24</v>
      </c>
      <c r="H16" t="n" s="139">
        <v>0.0</v>
      </c>
      <c r="I16" t="n" s="140">
        <v>0.0</v>
      </c>
    </row>
    <row r="17">
      <c r="A17" t="s" s="141">
        <v>46</v>
      </c>
      <c r="B17" s="142">
        <f>HYPERLINK("D:\Java\git\MethodDemosGit\MethodDemos\output\groundtruth\TUW-140867.pdf")</f>
      </c>
      <c r="C17" s="143">
        <f>HYPERLINK("D:\Java\git\MethodDemosGit\MethodDemos\output\result\result-TUW-140867-xstream.xml")</f>
      </c>
      <c r="D17" s="144">
        <f>HYPERLINK("D:\Java\git\MethodDemosGit\MethodDemos\output\extracted\cermine\cermine-TUW-140867-xstream.xml")</f>
      </c>
      <c r="E17" t="s" s="145">
        <v>47</v>
      </c>
      <c r="F17" t="s" s="146">
        <v>48</v>
      </c>
      <c r="G17" t="n" s="147">
        <v>0.0</v>
      </c>
      <c r="H17" t="n" s="148">
        <v>0.0</v>
      </c>
      <c r="I17" t="n" s="149">
        <v>0.0</v>
      </c>
    </row>
    <row r="18">
      <c r="A18" t="s" s="150">
        <v>49</v>
      </c>
      <c r="B18" s="151">
        <f>HYPERLINK("D:\Java\git\MethodDemosGit\MethodDemos\output\groundtruth\TUW-140895.pdf")</f>
      </c>
      <c r="C18" s="152">
        <f>HYPERLINK("D:\Java\git\MethodDemosGit\MethodDemos\output\result\result-TUW-140895-xstream.xml")</f>
      </c>
      <c r="D18" s="153">
        <f>HYPERLINK("D:\Java\git\MethodDemosGit\MethodDemos\output\extracted\cermine\cermine-TUW-140895-xstream.xml")</f>
      </c>
      <c r="E18" t="s" s="154">
        <v>50</v>
      </c>
      <c r="F18" t="s">
        <v>23</v>
      </c>
      <c r="G18" t="s" s="155">
        <v>24</v>
      </c>
      <c r="H18" t="n" s="156">
        <v>0.0</v>
      </c>
      <c r="I18" t="n" s="157">
        <v>0.0</v>
      </c>
    </row>
    <row r="19">
      <c r="A19" t="s" s="158">
        <v>51</v>
      </c>
      <c r="B19" s="159">
        <f>HYPERLINK("D:\Java\git\MethodDemosGit\MethodDemos\output\groundtruth\TUW-140983.pdf")</f>
      </c>
      <c r="C19" s="160">
        <f>HYPERLINK("D:\Java\git\MethodDemosGit\MethodDemos\output\result\result-TUW-140983-xstream.xml")</f>
      </c>
      <c r="D19" s="161">
        <f>HYPERLINK("D:\Java\git\MethodDemosGit\MethodDemos\output\extracted\cermine\cermine-TUW-140983-xstream.xml")</f>
      </c>
      <c r="E19" t="s" s="162">
        <v>52</v>
      </c>
      <c r="F19" t="s" s="163">
        <v>53</v>
      </c>
      <c r="G19" t="n" s="164">
        <v>0.0</v>
      </c>
      <c r="H19" t="n" s="165">
        <v>0.0</v>
      </c>
      <c r="I19" t="n" s="166">
        <v>0.0</v>
      </c>
    </row>
    <row r="20">
      <c r="A20" t="s" s="167">
        <v>54</v>
      </c>
      <c r="B20" s="168">
        <f>HYPERLINK("D:\Java\git\MethodDemosGit\MethodDemos\output\groundtruth\TUW-141024.pdf")</f>
      </c>
      <c r="C20" s="169">
        <f>HYPERLINK("D:\Java\git\MethodDemosGit\MethodDemos\output\result\result-TUW-141024-xstream.xml")</f>
      </c>
      <c r="D20" s="170">
        <f>HYPERLINK("D:\Java\git\MethodDemosGit\MethodDemos\output\extracted\cermine\cermine-TUW-141024-xstream.xml")</f>
      </c>
      <c r="E20" t="s" s="171">
        <v>55</v>
      </c>
      <c r="F20" t="s" s="172">
        <v>55</v>
      </c>
      <c r="G20" t="n" s="173">
        <v>1.0</v>
      </c>
      <c r="H20" t="n" s="174">
        <v>1.0</v>
      </c>
      <c r="I20" t="n" s="175">
        <v>1.0</v>
      </c>
    </row>
    <row r="21">
      <c r="A21" t="s" s="176">
        <v>56</v>
      </c>
      <c r="B21" s="177">
        <f>HYPERLINK("D:\Java\git\MethodDemosGit\MethodDemos\output\groundtruth\TUW-141065.pdf")</f>
      </c>
      <c r="C21" s="178">
        <f>HYPERLINK("D:\Java\git\MethodDemosGit\MethodDemos\output\result\result-TUW-141065-xstream.xml")</f>
      </c>
      <c r="D21" s="179">
        <f>HYPERLINK("D:\Java\git\MethodDemosGit\MethodDemos\output\extracted\cermine\cermine-TUW-141065-xstream.xml")</f>
      </c>
      <c r="E21" t="s" s="180">
        <v>57</v>
      </c>
      <c r="F21" t="s" s="181">
        <v>58</v>
      </c>
      <c r="G21" t="n" s="182">
        <v>1.0</v>
      </c>
      <c r="H21" t="n" s="183">
        <v>1.0</v>
      </c>
      <c r="I21" t="n" s="184">
        <v>1.0</v>
      </c>
    </row>
    <row r="22">
      <c r="A22" t="s" s="185">
        <v>59</v>
      </c>
      <c r="B22" s="186">
        <f>HYPERLINK("D:\Java\git\MethodDemosGit\MethodDemos\output\groundtruth\TUW-141121.pdf")</f>
      </c>
      <c r="C22" s="187">
        <f>HYPERLINK("D:\Java\git\MethodDemosGit\MethodDemos\output\result\result-TUW-141121-xstream.xml")</f>
      </c>
      <c r="D22" s="188">
        <f>HYPERLINK("D:\Java\git\MethodDemosGit\MethodDemos\output\extracted\cermine\cermine-TUW-141121-xstream.xml")</f>
      </c>
      <c r="E22" t="s" s="189">
        <v>60</v>
      </c>
      <c r="F22" t="s" s="190">
        <v>60</v>
      </c>
      <c r="G22" t="n" s="191">
        <v>1.0</v>
      </c>
      <c r="H22" t="n" s="192">
        <v>1.0</v>
      </c>
      <c r="I22" t="n" s="193">
        <v>1.0</v>
      </c>
    </row>
    <row r="23">
      <c r="A23" t="s" s="194">
        <v>61</v>
      </c>
      <c r="B23" s="195">
        <f>HYPERLINK("D:\Java\git\MethodDemosGit\MethodDemos\output\groundtruth\TUW-141140.pdf")</f>
      </c>
      <c r="C23" s="196">
        <f>HYPERLINK("D:\Java\git\MethodDemosGit\MethodDemos\output\result\result-TUW-141140-xstream.xml")</f>
      </c>
      <c r="D23" s="197">
        <f>HYPERLINK("D:\Java\git\MethodDemosGit\MethodDemos\output\extracted\cermine\cermine-TUW-141140-xstream.xml")</f>
      </c>
      <c r="E23" t="s" s="198">
        <v>62</v>
      </c>
      <c r="F23" t="s" s="199">
        <v>63</v>
      </c>
      <c r="G23" t="n" s="200">
        <v>1.0</v>
      </c>
      <c r="H23" t="n" s="201">
        <v>1.0</v>
      </c>
      <c r="I23" t="n" s="202">
        <v>1.0</v>
      </c>
    </row>
    <row r="24">
      <c r="A24" t="s" s="203">
        <v>64</v>
      </c>
      <c r="B24" s="204">
        <f>HYPERLINK("D:\Java\git\MethodDemosGit\MethodDemos\output\groundtruth\TUW-141336.pdf")</f>
      </c>
      <c r="C24" s="205">
        <f>HYPERLINK("D:\Java\git\MethodDemosGit\MethodDemos\output\result\result-TUW-141336-xstream.xml")</f>
      </c>
      <c r="D24" s="206">
        <f>HYPERLINK("D:\Java\git\MethodDemosGit\MethodDemos\output\extracted\cermine\cermine-TUW-141336-xstream.xml")</f>
      </c>
      <c r="E24" t="s" s="207">
        <v>65</v>
      </c>
      <c r="F24" t="s" s="208">
        <v>65</v>
      </c>
      <c r="G24" t="n" s="209">
        <v>1.0</v>
      </c>
      <c r="H24" t="n" s="210">
        <v>1.0</v>
      </c>
      <c r="I24" t="n" s="211">
        <v>1.0</v>
      </c>
    </row>
    <row r="25">
      <c r="A25" t="s" s="212">
        <v>66</v>
      </c>
      <c r="B25" s="213">
        <f>HYPERLINK("D:\Java\git\MethodDemosGit\MethodDemos\output\groundtruth\TUW-141618.pdf")</f>
      </c>
      <c r="C25" s="214">
        <f>HYPERLINK("D:\Java\git\MethodDemosGit\MethodDemos\output\result\result-TUW-141618-xstream.xml")</f>
      </c>
      <c r="D25" s="215">
        <f>HYPERLINK("D:\Java\git\MethodDemosGit\MethodDemos\output\extracted\cermine\cermine-TUW-141618-xstream.xml")</f>
      </c>
      <c r="E25" t="s" s="216">
        <v>67</v>
      </c>
      <c r="F25" t="s" s="217">
        <v>68</v>
      </c>
      <c r="G25" t="n" s="218">
        <v>1.0</v>
      </c>
      <c r="H25" t="n" s="219">
        <v>1.0</v>
      </c>
      <c r="I25" t="n" s="220">
        <v>1.0</v>
      </c>
    </row>
    <row r="26">
      <c r="A26" t="s" s="221">
        <v>69</v>
      </c>
      <c r="B26" s="222">
        <f>HYPERLINK("D:\Java\git\MethodDemosGit\MethodDemos\output\groundtruth\TUW-141758.pdf")</f>
      </c>
      <c r="C26" s="223">
        <f>HYPERLINK("D:\Java\git\MethodDemosGit\MethodDemos\output\result\result-TUW-141758-xstream.xml")</f>
      </c>
      <c r="D26" s="224">
        <f>HYPERLINK("D:\Java\git\MethodDemosGit\MethodDemos\output\extracted\cermine\cermine-TUW-141758-xstream.xml")</f>
      </c>
      <c r="E26" t="s" s="225">
        <v>70</v>
      </c>
      <c r="F26" t="s" s="226">
        <v>71</v>
      </c>
      <c r="G26" t="n" s="227">
        <v>0.0</v>
      </c>
      <c r="H26" t="n" s="228">
        <v>0.0</v>
      </c>
      <c r="I26" t="n" s="229">
        <v>0.0</v>
      </c>
    </row>
    <row r="27">
      <c r="A27" t="s" s="230">
        <v>72</v>
      </c>
      <c r="B27" s="231">
        <f>HYPERLINK("D:\Java\git\MethodDemosGit\MethodDemos\output\groundtruth\TUW-168222.pdf")</f>
      </c>
      <c r="C27" s="232">
        <f>HYPERLINK("D:\Java\git\MethodDemosGit\MethodDemos\output\result\result-TUW-168222-xstream.xml")</f>
      </c>
      <c r="D27" s="233">
        <f>HYPERLINK("D:\Java\git\MethodDemosGit\MethodDemos\output\extracted\cermine\cermine-TUW-168222-xstream.xml")</f>
      </c>
      <c r="E27" t="s" s="234">
        <v>73</v>
      </c>
      <c r="F27" t="s" s="235">
        <v>74</v>
      </c>
      <c r="G27" t="n" s="236">
        <v>1.0</v>
      </c>
      <c r="H27" t="n" s="237">
        <v>1.0</v>
      </c>
      <c r="I27" t="n" s="238">
        <v>1.0</v>
      </c>
    </row>
    <row r="28">
      <c r="A28" t="s" s="239">
        <v>75</v>
      </c>
      <c r="B28" s="240">
        <f>HYPERLINK("D:\Java\git\MethodDemosGit\MethodDemos\output\groundtruth\TUW-168482.pdf")</f>
      </c>
      <c r="C28" s="241">
        <f>HYPERLINK("D:\Java\git\MethodDemosGit\MethodDemos\output\result\result-TUW-168482-xstream.xml")</f>
      </c>
      <c r="D28" s="242">
        <f>HYPERLINK("D:\Java\git\MethodDemosGit\MethodDemos\output\extracted\cermine\cermine-TUW-168482-xstream.xml")</f>
      </c>
      <c r="E28" t="s" s="243">
        <v>76</v>
      </c>
      <c r="F28" t="s" s="244">
        <v>77</v>
      </c>
      <c r="G28" t="n" s="245">
        <v>0.0</v>
      </c>
      <c r="H28" t="n" s="246">
        <v>0.0</v>
      </c>
      <c r="I28" t="n" s="247">
        <v>0.0</v>
      </c>
    </row>
    <row r="29">
      <c r="A29" t="s" s="248">
        <v>78</v>
      </c>
      <c r="B29" s="249">
        <f>HYPERLINK("D:\Java\git\MethodDemosGit\MethodDemos\output\groundtruth\TUW-169511.pdf")</f>
      </c>
      <c r="C29" s="250">
        <f>HYPERLINK("D:\Java\git\MethodDemosGit\MethodDemos\output\result\result-TUW-169511-xstream.xml")</f>
      </c>
      <c r="D29" s="251">
        <f>HYPERLINK("D:\Java\git\MethodDemosGit\MethodDemos\output\extracted\cermine\cermine-TUW-169511-xstream.xml")</f>
      </c>
      <c r="E29" t="s">
        <v>23</v>
      </c>
      <c r="F29" t="s">
        <v>23</v>
      </c>
      <c r="G29" t="s" s="252">
        <v>24</v>
      </c>
      <c r="H29" t="s" s="253">
        <v>27</v>
      </c>
      <c r="I29" t="s" s="254">
        <v>79</v>
      </c>
    </row>
    <row r="30">
      <c r="A30" t="s" s="255">
        <v>80</v>
      </c>
      <c r="B30" s="256">
        <f>HYPERLINK("D:\Java\git\MethodDemosGit\MethodDemos\output\groundtruth\TUW-172697.pdf")</f>
      </c>
      <c r="C30" s="257">
        <f>HYPERLINK("D:\Java\git\MethodDemosGit\MethodDemos\output\result\result-TUW-172697-xstream.xml")</f>
      </c>
      <c r="D30" s="258">
        <f>HYPERLINK("D:\Java\git\MethodDemosGit\MethodDemos\output\extracted\cermine\cermine-TUW-172697-xstream.xml")</f>
      </c>
      <c r="E30" t="s" s="259">
        <v>81</v>
      </c>
      <c r="F30" t="s" s="260">
        <v>81</v>
      </c>
      <c r="G30" t="n" s="261">
        <v>1.0</v>
      </c>
      <c r="H30" t="n" s="262">
        <v>1.0</v>
      </c>
      <c r="I30" t="n" s="263">
        <v>1.0</v>
      </c>
    </row>
    <row r="31">
      <c r="A31" t="s" s="264">
        <v>82</v>
      </c>
      <c r="B31" s="265">
        <f>HYPERLINK("D:\Java\git\MethodDemosGit\MethodDemos\output\groundtruth\TUW-174216.pdf")</f>
      </c>
      <c r="C31" s="266">
        <f>HYPERLINK("D:\Java\git\MethodDemosGit\MethodDemos\output\result\result-TUW-174216-xstream.xml")</f>
      </c>
      <c r="D31" s="267">
        <f>HYPERLINK("D:\Java\git\MethodDemosGit\MethodDemos\output\extracted\cermine\cermine-TUW-174216-xstream.xml")</f>
      </c>
      <c r="E31" t="s" s="268">
        <v>83</v>
      </c>
      <c r="F31" t="s" s="269">
        <v>84</v>
      </c>
      <c r="G31" t="n" s="270">
        <v>1.0</v>
      </c>
      <c r="H31" t="n" s="271">
        <v>1.0</v>
      </c>
      <c r="I31" t="n" s="272">
        <v>1.0</v>
      </c>
    </row>
    <row r="32">
      <c r="A32" t="s" s="273">
        <v>85</v>
      </c>
      <c r="B32" s="274">
        <f>HYPERLINK("D:\Java\git\MethodDemosGit\MethodDemos\output\groundtruth\TUW-175428.pdf")</f>
      </c>
      <c r="C32" s="275">
        <f>HYPERLINK("D:\Java\git\MethodDemosGit\MethodDemos\output\result\result-TUW-175428-xstream.xml")</f>
      </c>
      <c r="D32" s="276">
        <f>HYPERLINK("D:\Java\git\MethodDemosGit\MethodDemos\output\extracted\cermine\cermine-TUW-175428-xstream.xml")</f>
      </c>
      <c r="E32" t="s" s="277">
        <v>86</v>
      </c>
      <c r="F32" t="s" s="278">
        <v>87</v>
      </c>
      <c r="G32" t="n" s="279">
        <v>0.0</v>
      </c>
      <c r="H32" t="n" s="280">
        <v>0.0</v>
      </c>
      <c r="I32" t="n" s="281">
        <v>0.0</v>
      </c>
    </row>
    <row r="33">
      <c r="A33" t="s" s="282">
        <v>88</v>
      </c>
      <c r="B33" s="283">
        <f>HYPERLINK("D:\Java\git\MethodDemosGit\MethodDemos\output\groundtruth\TUW-176087.pdf")</f>
      </c>
      <c r="C33" s="284">
        <f>HYPERLINK("D:\Java\git\MethodDemosGit\MethodDemos\output\result\result-TUW-176087-xstream.xml")</f>
      </c>
      <c r="D33" s="285">
        <f>HYPERLINK("D:\Java\git\MethodDemosGit\MethodDemos\output\extracted\cermine\cermine-TUW-176087-xstream.xml")</f>
      </c>
      <c r="E33" t="s" s="286">
        <v>89</v>
      </c>
      <c r="F33" t="s" s="287">
        <v>89</v>
      </c>
      <c r="G33" t="n" s="288">
        <v>1.0</v>
      </c>
      <c r="H33" t="n" s="289">
        <v>1.0</v>
      </c>
      <c r="I33" t="n" s="290">
        <v>1.0</v>
      </c>
    </row>
    <row r="34">
      <c r="A34" t="s" s="291">
        <v>90</v>
      </c>
      <c r="B34" s="292">
        <f>HYPERLINK("D:\Java\git\MethodDemosGit\MethodDemos\output\groundtruth\TUW-177140.pdf")</f>
      </c>
      <c r="C34" s="293">
        <f>HYPERLINK("D:\Java\git\MethodDemosGit\MethodDemos\output\result\result-TUW-177140-xstream.xml")</f>
      </c>
      <c r="D34" s="294">
        <f>HYPERLINK("D:\Java\git\MethodDemosGit\MethodDemos\output\extracted\cermine\cermine-TUW-177140-xstream.xml")</f>
      </c>
      <c r="E34" t="s" s="295">
        <v>91</v>
      </c>
      <c r="F34" t="s" s="296">
        <v>92</v>
      </c>
      <c r="G34" t="n" s="297">
        <v>1.0</v>
      </c>
      <c r="H34" t="n" s="298">
        <v>1.0</v>
      </c>
      <c r="I34" t="n" s="299">
        <v>1.0</v>
      </c>
    </row>
    <row r="35">
      <c r="A35" t="s" s="300">
        <v>93</v>
      </c>
      <c r="B35" s="301">
        <f>HYPERLINK("D:\Java\git\MethodDemosGit\MethodDemos\output\groundtruth\TUW-179146.pdf")</f>
      </c>
      <c r="C35" s="302">
        <f>HYPERLINK("D:\Java\git\MethodDemosGit\MethodDemos\output\result\result-TUW-179146-xstream.xml")</f>
      </c>
      <c r="D35" s="303">
        <f>HYPERLINK("D:\Java\git\MethodDemosGit\MethodDemos\output\extracted\cermine\cermine-TUW-179146-xstream.xml")</f>
      </c>
      <c r="E35" t="s" s="304">
        <v>94</v>
      </c>
      <c r="F35" t="s" s="305">
        <v>95</v>
      </c>
      <c r="G35" t="s" s="306">
        <v>24</v>
      </c>
      <c r="H35" t="n" s="307">
        <v>0.0</v>
      </c>
      <c r="I35" t="n" s="308">
        <v>0.0</v>
      </c>
    </row>
    <row r="36">
      <c r="A36" t="s" s="309">
        <v>96</v>
      </c>
      <c r="B36" s="310">
        <f>HYPERLINK("D:\Java\git\MethodDemosGit\MethodDemos\output\groundtruth\TUW-180162.pdf")</f>
      </c>
      <c r="C36" s="311">
        <f>HYPERLINK("D:\Java\git\MethodDemosGit\MethodDemos\output\result\result-TUW-180162-xstream.xml")</f>
      </c>
      <c r="D36" s="312">
        <f>HYPERLINK("D:\Java\git\MethodDemosGit\MethodDemos\output\extracted\cermine\cermine-TUW-180162-xstream.xml")</f>
      </c>
      <c r="E36" t="s" s="313">
        <v>97</v>
      </c>
      <c r="F36" t="s" s="314">
        <v>97</v>
      </c>
      <c r="G36" t="n" s="315">
        <v>1.0</v>
      </c>
      <c r="H36" t="n" s="316">
        <v>1.0</v>
      </c>
      <c r="I36" t="n" s="317">
        <v>1.0</v>
      </c>
    </row>
    <row r="37">
      <c r="A37" t="s" s="318">
        <v>98</v>
      </c>
      <c r="B37" s="319">
        <f>HYPERLINK("D:\Java\git\MethodDemosGit\MethodDemos\output\groundtruth\TUW-181199.pdf")</f>
      </c>
      <c r="C37" s="320">
        <f>HYPERLINK("D:\Java\git\MethodDemosGit\MethodDemos\output\result\result-TUW-181199-xstream.xml")</f>
      </c>
      <c r="D37" s="321">
        <f>HYPERLINK("D:\Java\git\MethodDemosGit\MethodDemos\output\extracted\cermine\cermine-TUW-181199-xstream.xml")</f>
      </c>
      <c r="E37" t="s" s="322">
        <v>99</v>
      </c>
      <c r="F37" t="s" s="323">
        <v>100</v>
      </c>
      <c r="G37" t="n" s="324">
        <v>1.0</v>
      </c>
      <c r="H37" t="n" s="325">
        <v>1.0</v>
      </c>
      <c r="I37" t="n" s="326">
        <v>1.0</v>
      </c>
    </row>
    <row r="38">
      <c r="A38" t="s" s="327">
        <v>101</v>
      </c>
      <c r="B38" s="328">
        <f>HYPERLINK("D:\Java\git\MethodDemosGit\MethodDemos\output\groundtruth\TUW-182414.pdf")</f>
      </c>
      <c r="C38" s="329">
        <f>HYPERLINK("D:\Java\git\MethodDemosGit\MethodDemos\output\result\result-TUW-182414-xstream.xml")</f>
      </c>
      <c r="D38" s="330">
        <f>HYPERLINK("D:\Java\git\MethodDemosGit\MethodDemos\output\extracted\cermine\cermine-TUW-182414-xstream.xml")</f>
      </c>
      <c r="E38" t="s" s="331">
        <v>102</v>
      </c>
      <c r="F38" t="s" s="332">
        <v>103</v>
      </c>
      <c r="G38" t="n" s="333">
        <v>0.0</v>
      </c>
      <c r="H38" t="n" s="334">
        <v>0.0</v>
      </c>
      <c r="I38" t="n" s="335">
        <v>0.0</v>
      </c>
    </row>
    <row r="39">
      <c r="A39" t="s" s="336">
        <v>104</v>
      </c>
      <c r="B39" s="337">
        <f>HYPERLINK("D:\Java\git\MethodDemosGit\MethodDemos\output\groundtruth\TUW-182899.pdf")</f>
      </c>
      <c r="C39" s="338">
        <f>HYPERLINK("D:\Java\git\MethodDemosGit\MethodDemos\output\result\result-TUW-182899-xstream.xml")</f>
      </c>
      <c r="D39" s="339">
        <f>HYPERLINK("D:\Java\git\MethodDemosGit\MethodDemos\output\extracted\cermine\cermine-TUW-182899-xstream.xml")</f>
      </c>
      <c r="E39" t="s" s="340">
        <v>105</v>
      </c>
      <c r="F39" t="s" s="341">
        <v>106</v>
      </c>
      <c r="G39" t="n" s="342">
        <v>1.0</v>
      </c>
      <c r="H39" t="n" s="343">
        <v>1.0</v>
      </c>
      <c r="I39" t="n" s="344">
        <v>1.0</v>
      </c>
    </row>
    <row r="40">
      <c r="A40" t="s" s="345">
        <v>107</v>
      </c>
      <c r="B40" s="346">
        <f>HYPERLINK("D:\Java\git\MethodDemosGit\MethodDemos\output\groundtruth\TUW-185321.pdf")</f>
      </c>
      <c r="C40" s="347">
        <f>HYPERLINK("D:\Java\git\MethodDemosGit\MethodDemos\output\result\result-TUW-185321-xstream.xml")</f>
      </c>
      <c r="D40" s="348">
        <f>HYPERLINK("D:\Java\git\MethodDemosGit\MethodDemos\output\extracted\cermine\cermine-TUW-185321-xstream.xml")</f>
      </c>
      <c r="E40" t="s" s="349">
        <v>108</v>
      </c>
      <c r="F40" t="s" s="350">
        <v>109</v>
      </c>
      <c r="G40" t="n" s="351">
        <v>1.0</v>
      </c>
      <c r="H40" t="n" s="352">
        <v>1.0</v>
      </c>
      <c r="I40" t="n" s="353">
        <v>1.0</v>
      </c>
    </row>
    <row r="41">
      <c r="A41" t="s" s="354">
        <v>110</v>
      </c>
      <c r="B41" s="355">
        <f>HYPERLINK("D:\Java\git\MethodDemosGit\MethodDemos\output\groundtruth\TUW-185441.pdf")</f>
      </c>
      <c r="C41" s="356">
        <f>HYPERLINK("D:\Java\git\MethodDemosGit\MethodDemos\output\result\result-TUW-185441-xstream.xml")</f>
      </c>
      <c r="D41" s="357">
        <f>HYPERLINK("D:\Java\git\MethodDemosGit\MethodDemos\output\extracted\cermine\cermine-TUW-185441-xstream.xml")</f>
      </c>
      <c r="E41" t="s" s="358">
        <v>111</v>
      </c>
      <c r="F41" t="s" s="359">
        <v>112</v>
      </c>
      <c r="G41" t="n" s="360">
        <v>1.0</v>
      </c>
      <c r="H41" t="n" s="361">
        <v>1.0</v>
      </c>
      <c r="I41" t="n" s="362">
        <v>1.0</v>
      </c>
    </row>
    <row r="42">
      <c r="A42" t="s" s="363">
        <v>113</v>
      </c>
      <c r="B42" s="364">
        <f>HYPERLINK("D:\Java\git\MethodDemosGit\MethodDemos\output\groundtruth\TUW-186227.pdf")</f>
      </c>
      <c r="C42" s="365">
        <f>HYPERLINK("D:\Java\git\MethodDemosGit\MethodDemos\output\result\result-TUW-186227-xstream.xml")</f>
      </c>
      <c r="D42" s="366">
        <f>HYPERLINK("D:\Java\git\MethodDemosGit\MethodDemos\output\extracted\cermine\cermine-TUW-186227-xstream.xml")</f>
      </c>
      <c r="E42" t="s" s="367">
        <v>114</v>
      </c>
      <c r="F42" t="s" s="368">
        <v>115</v>
      </c>
      <c r="G42" t="n" s="369">
        <v>1.0</v>
      </c>
      <c r="H42" t="n" s="370">
        <v>1.0</v>
      </c>
      <c r="I42" t="n" s="371">
        <v>1.0</v>
      </c>
    </row>
    <row r="43">
      <c r="A43" t="s" s="372">
        <v>116</v>
      </c>
      <c r="B43" s="373">
        <f>HYPERLINK("D:\Java\git\MethodDemosGit\MethodDemos\output\groundtruth\TUW-189842.pdf")</f>
      </c>
      <c r="C43" s="374">
        <f>HYPERLINK("D:\Java\git\MethodDemosGit\MethodDemos\output\result\result-TUW-189842-xstream.xml")</f>
      </c>
      <c r="D43" s="375">
        <f>HYPERLINK("D:\Java\git\MethodDemosGit\MethodDemos\output\extracted\cermine\cermine-TUW-189842-xstream.xml")</f>
      </c>
      <c r="E43" t="s" s="376">
        <v>117</v>
      </c>
      <c r="F43" t="s" s="377">
        <v>117</v>
      </c>
      <c r="G43" t="n" s="378">
        <v>1.0</v>
      </c>
      <c r="H43" t="n" s="379">
        <v>1.0</v>
      </c>
      <c r="I43" t="n" s="380">
        <v>1.0</v>
      </c>
    </row>
    <row r="44">
      <c r="A44" t="s" s="381">
        <v>118</v>
      </c>
      <c r="B44" s="382">
        <f>HYPERLINK("D:\Java\git\MethodDemosGit\MethodDemos\output\groundtruth\TUW-191715.pdf")</f>
      </c>
      <c r="C44" s="383">
        <f>HYPERLINK("D:\Java\git\MethodDemosGit\MethodDemos\output\result\result-TUW-191715-xstream.xml")</f>
      </c>
      <c r="D44" s="384">
        <f>HYPERLINK("D:\Java\git\MethodDemosGit\MethodDemos\output\extracted\cermine\cermine-TUW-191715-xstream.xml")</f>
      </c>
      <c r="E44" t="s" s="385">
        <v>119</v>
      </c>
      <c r="F44" t="s" s="386">
        <v>119</v>
      </c>
      <c r="G44" t="n" s="387">
        <v>1.0</v>
      </c>
      <c r="H44" t="n" s="388">
        <v>1.0</v>
      </c>
      <c r="I44" t="n" s="389">
        <v>1.0</v>
      </c>
    </row>
    <row r="45">
      <c r="A45" t="s" s="390">
        <v>120</v>
      </c>
      <c r="B45" s="391">
        <f>HYPERLINK("D:\Java\git\MethodDemosGit\MethodDemos\output\groundtruth\TUW-191977.pdf")</f>
      </c>
      <c r="C45" s="392">
        <f>HYPERLINK("D:\Java\git\MethodDemosGit\MethodDemos\output\result\result-TUW-191977-xstream.xml")</f>
      </c>
      <c r="D45" s="393">
        <f>HYPERLINK("D:\Java\git\MethodDemosGit\MethodDemos\output\extracted\cermine\cermine-TUW-191977-xstream.xml")</f>
      </c>
      <c r="E45" t="s" s="394">
        <v>121</v>
      </c>
      <c r="F45" t="s" s="395">
        <v>121</v>
      </c>
      <c r="G45" t="n" s="396">
        <v>1.0</v>
      </c>
      <c r="H45" t="n" s="397">
        <v>1.0</v>
      </c>
      <c r="I45" t="n" s="398">
        <v>1.0</v>
      </c>
    </row>
    <row r="46">
      <c r="A46" t="s" s="399">
        <v>122</v>
      </c>
      <c r="B46" s="400">
        <f>HYPERLINK("D:\Java\git\MethodDemosGit\MethodDemos\output\groundtruth\TUW-192724.pdf")</f>
      </c>
      <c r="C46" s="401">
        <f>HYPERLINK("D:\Java\git\MethodDemosGit\MethodDemos\output\result\result-TUW-192724-xstream.xml")</f>
      </c>
      <c r="D46" s="402">
        <f>HYPERLINK("D:\Java\git\MethodDemosGit\MethodDemos\output\extracted\cermine\cermine-TUW-192724-xstream.xml")</f>
      </c>
      <c r="E46" t="s" s="403">
        <v>123</v>
      </c>
      <c r="F46" t="s" s="404">
        <v>123</v>
      </c>
      <c r="G46" t="n" s="405">
        <v>1.0</v>
      </c>
      <c r="H46" t="n" s="406">
        <v>1.0</v>
      </c>
      <c r="I46" t="n" s="407">
        <v>1.0</v>
      </c>
    </row>
    <row r="47">
      <c r="A47" t="s" s="408">
        <v>124</v>
      </c>
      <c r="B47" s="409">
        <f>HYPERLINK("D:\Java\git\MethodDemosGit\MethodDemos\output\groundtruth\TUW-194085.pdf")</f>
      </c>
      <c r="C47" s="410">
        <f>HYPERLINK("D:\Java\git\MethodDemosGit\MethodDemos\output\result\result-TUW-194085-xstream.xml")</f>
      </c>
      <c r="D47" s="411">
        <f>HYPERLINK("D:\Java\git\MethodDemosGit\MethodDemos\output\extracted\cermine\cermine-TUW-194085-xstream.xml")</f>
      </c>
      <c r="E47" t="s" s="412">
        <v>125</v>
      </c>
      <c r="F47" t="s" s="413">
        <v>126</v>
      </c>
      <c r="G47" t="n" s="414">
        <v>0.0</v>
      </c>
      <c r="H47" t="n" s="415">
        <v>0.0</v>
      </c>
      <c r="I47" t="n" s="416">
        <v>0.0</v>
      </c>
    </row>
    <row r="48">
      <c r="A48" t="s" s="417">
        <v>127</v>
      </c>
      <c r="B48" s="418">
        <f>HYPERLINK("D:\Java\git\MethodDemosGit\MethodDemos\output\groundtruth\TUW-194561.pdf")</f>
      </c>
      <c r="C48" s="419">
        <f>HYPERLINK("D:\Java\git\MethodDemosGit\MethodDemos\output\result\result-TUW-194561-xstream.xml")</f>
      </c>
      <c r="D48" s="420">
        <f>HYPERLINK("D:\Java\git\MethodDemosGit\MethodDemos\output\extracted\cermine\cermine-TUW-194561-xstream.xml")</f>
      </c>
      <c r="E48" t="s" s="421">
        <v>128</v>
      </c>
      <c r="F48" t="s" s="422">
        <v>129</v>
      </c>
      <c r="G48" t="n" s="423">
        <v>1.0</v>
      </c>
      <c r="H48" t="n" s="424">
        <v>1.0</v>
      </c>
      <c r="I48" t="n" s="425">
        <v>1.0</v>
      </c>
    </row>
    <row r="49">
      <c r="A49" t="s" s="426">
        <v>130</v>
      </c>
      <c r="B49" s="427">
        <f>HYPERLINK("D:\Java\git\MethodDemosGit\MethodDemos\output\groundtruth\TUW-194660.pdf")</f>
      </c>
      <c r="C49" s="428">
        <f>HYPERLINK("D:\Java\git\MethodDemosGit\MethodDemos\output\result\result-TUW-194660-xstream.xml")</f>
      </c>
      <c r="D49" s="429">
        <f>HYPERLINK("D:\Java\git\MethodDemosGit\MethodDemos\output\extracted\cermine\cermine-TUW-194660-xstream.xml")</f>
      </c>
      <c r="E49" t="s" s="430">
        <v>131</v>
      </c>
      <c r="F49" t="s" s="431">
        <v>132</v>
      </c>
      <c r="G49" t="n" s="432">
        <v>0.0</v>
      </c>
      <c r="H49" t="n" s="433">
        <v>0.0</v>
      </c>
      <c r="I49" t="n" s="434">
        <v>0.0</v>
      </c>
    </row>
    <row r="50">
      <c r="A50" t="s" s="435">
        <v>133</v>
      </c>
      <c r="B50" s="436">
        <f>HYPERLINK("D:\Java\git\MethodDemosGit\MethodDemos\output\groundtruth\TUW-197422.pdf")</f>
      </c>
      <c r="C50" s="437">
        <f>HYPERLINK("D:\Java\git\MethodDemosGit\MethodDemos\output\result\result-TUW-197422-xstream.xml")</f>
      </c>
      <c r="D50" s="438">
        <f>HYPERLINK("D:\Java\git\MethodDemosGit\MethodDemos\output\extracted\cermine\cermine-TUW-197422-xstream.xml")</f>
      </c>
      <c r="E50" t="s" s="439">
        <v>134</v>
      </c>
      <c r="F50" t="s" s="440">
        <v>134</v>
      </c>
      <c r="G50" t="n" s="441">
        <v>1.0</v>
      </c>
      <c r="H50" t="n" s="442">
        <v>1.0</v>
      </c>
      <c r="I50" t="n" s="443">
        <v>1.0</v>
      </c>
    </row>
    <row r="51">
      <c r="A51" t="s" s="444">
        <v>135</v>
      </c>
      <c r="B51" s="445">
        <f>HYPERLINK("D:\Java\git\MethodDemosGit\MethodDemos\output\groundtruth\TUW-197852.pdf")</f>
      </c>
      <c r="C51" s="446">
        <f>HYPERLINK("D:\Java\git\MethodDemosGit\MethodDemos\output\result\result-TUW-197852-xstream.xml")</f>
      </c>
      <c r="D51" s="447">
        <f>HYPERLINK("D:\Java\git\MethodDemosGit\MethodDemos\output\extracted\cermine\cermine-TUW-197852-xstream.xml")</f>
      </c>
      <c r="E51" t="s" s="448">
        <v>136</v>
      </c>
      <c r="F51" t="s">
        <v>23</v>
      </c>
      <c r="G51" t="s" s="449">
        <v>24</v>
      </c>
      <c r="H51" t="n" s="450">
        <v>0.0</v>
      </c>
      <c r="I51" t="n" s="451">
        <v>0.0</v>
      </c>
    </row>
    <row r="52">
      <c r="A52" t="s" s="452">
        <v>137</v>
      </c>
      <c r="B52" s="453">
        <f>HYPERLINK("D:\Java\git\MethodDemosGit\MethodDemos\output\groundtruth\TUW-198400.pdf")</f>
      </c>
      <c r="C52" s="454">
        <f>HYPERLINK("D:\Java\git\MethodDemosGit\MethodDemos\output\result\result-TUW-198400-xstream.xml")</f>
      </c>
      <c r="D52" s="455">
        <f>HYPERLINK("D:\Java\git\MethodDemosGit\MethodDemos\output\extracted\cermine\cermine-TUW-198400-xstream.xml")</f>
      </c>
      <c r="E52" t="s" s="456">
        <v>138</v>
      </c>
      <c r="F52" t="s" s="457">
        <v>139</v>
      </c>
      <c r="G52" t="n" s="458">
        <v>0.0</v>
      </c>
      <c r="H52" t="n" s="459">
        <v>0.0</v>
      </c>
      <c r="I52" t="n" s="460">
        <v>0.0</v>
      </c>
    </row>
    <row r="53">
      <c r="A53" t="s" s="461">
        <v>140</v>
      </c>
      <c r="B53" s="462">
        <f>HYPERLINK("D:\Java\git\MethodDemosGit\MethodDemos\output\groundtruth\TUW-198401.pdf")</f>
      </c>
      <c r="C53" s="463">
        <f>HYPERLINK("D:\Java\git\MethodDemosGit\MethodDemos\output\result\result-TUW-198401-xstream.xml")</f>
      </c>
      <c r="D53" s="464">
        <f>HYPERLINK("D:\Java\git\MethodDemosGit\MethodDemos\output\extracted\cermine\cermine-TUW-198401-xstream.xml")</f>
      </c>
      <c r="E53" t="s" s="465">
        <v>141</v>
      </c>
      <c r="F53" t="s" s="466">
        <v>141</v>
      </c>
      <c r="G53" t="n" s="467">
        <v>1.0</v>
      </c>
      <c r="H53" t="n" s="468">
        <v>1.0</v>
      </c>
      <c r="I53" t="n" s="469">
        <v>1.0</v>
      </c>
    </row>
    <row r="54">
      <c r="A54" t="s" s="470">
        <v>142</v>
      </c>
      <c r="B54" s="471">
        <f>HYPERLINK("D:\Java\git\MethodDemosGit\MethodDemos\output\groundtruth\TUW-198405.pdf")</f>
      </c>
      <c r="C54" s="472">
        <f>HYPERLINK("D:\Java\git\MethodDemosGit\MethodDemos\output\result\result-TUW-198405-xstream.xml")</f>
      </c>
      <c r="D54" s="473">
        <f>HYPERLINK("D:\Java\git\MethodDemosGit\MethodDemos\output\extracted\cermine\cermine-TUW-198405-xstream.xml")</f>
      </c>
      <c r="E54" t="s" s="474">
        <v>143</v>
      </c>
      <c r="F54" t="s" s="475">
        <v>144</v>
      </c>
      <c r="G54" t="n" s="476">
        <v>1.0</v>
      </c>
      <c r="H54" t="n" s="477">
        <v>1.0</v>
      </c>
      <c r="I54" t="n" s="478">
        <v>1.0</v>
      </c>
    </row>
    <row r="55">
      <c r="A55" t="s" s="479">
        <v>145</v>
      </c>
      <c r="B55" s="480">
        <f>HYPERLINK("D:\Java\git\MethodDemosGit\MethodDemos\output\groundtruth\TUW-198408.pdf")</f>
      </c>
      <c r="C55" s="481">
        <f>HYPERLINK("D:\Java\git\MethodDemosGit\MethodDemos\output\result\result-TUW-198408-xstream.xml")</f>
      </c>
      <c r="D55" s="482">
        <f>HYPERLINK("D:\Java\git\MethodDemosGit\MethodDemos\output\extracted\cermine\cermine-TUW-198408-xstream.xml")</f>
      </c>
      <c r="E55" t="s" s="483">
        <v>146</v>
      </c>
      <c r="F55" t="s" s="484">
        <v>147</v>
      </c>
      <c r="G55" t="n" s="485">
        <v>1.0</v>
      </c>
      <c r="H55" t="n" s="486">
        <v>1.0</v>
      </c>
      <c r="I55" t="n" s="487">
        <v>1.0</v>
      </c>
    </row>
    <row r="56">
      <c r="A56" t="s" s="488">
        <v>148</v>
      </c>
      <c r="B56" s="489">
        <f>HYPERLINK("D:\Java\git\MethodDemosGit\MethodDemos\output\groundtruth\TUW-200745.pdf")</f>
      </c>
      <c r="C56" s="490">
        <f>HYPERLINK("D:\Java\git\MethodDemosGit\MethodDemos\output\result\result-TUW-200745-xstream.xml")</f>
      </c>
      <c r="D56" s="491">
        <f>HYPERLINK("D:\Java\git\MethodDemosGit\MethodDemos\output\extracted\cermine\cermine-TUW-200745-xstream.xml")</f>
      </c>
      <c r="E56" t="s" s="492">
        <v>149</v>
      </c>
      <c r="F56" t="s" s="493">
        <v>150</v>
      </c>
      <c r="G56" t="n" s="494">
        <v>0.0</v>
      </c>
      <c r="H56" t="n" s="495">
        <v>0.0</v>
      </c>
      <c r="I56" t="n" s="496">
        <v>0.0</v>
      </c>
    </row>
    <row r="57">
      <c r="A57" t="s" s="497">
        <v>151</v>
      </c>
      <c r="B57" s="498">
        <f>HYPERLINK("D:\Java\git\MethodDemosGit\MethodDemos\output\groundtruth\TUW-200748.pdf")</f>
      </c>
      <c r="C57" s="499">
        <f>HYPERLINK("D:\Java\git\MethodDemosGit\MethodDemos\output\result\result-TUW-200748-xstream.xml")</f>
      </c>
      <c r="D57" s="500">
        <f>HYPERLINK("D:\Java\git\MethodDemosGit\MethodDemos\output\extracted\cermine\cermine-TUW-200748-xstream.xml")</f>
      </c>
      <c r="E57" t="s" s="501">
        <v>152</v>
      </c>
      <c r="F57" t="s" s="502">
        <v>150</v>
      </c>
      <c r="G57" t="n" s="503">
        <v>0.0</v>
      </c>
      <c r="H57" t="n" s="504">
        <v>0.0</v>
      </c>
      <c r="I57" t="n" s="505">
        <v>0.0</v>
      </c>
    </row>
    <row r="58">
      <c r="A58" t="s" s="506">
        <v>153</v>
      </c>
      <c r="B58" s="507">
        <f>HYPERLINK("D:\Java\git\MethodDemosGit\MethodDemos\output\groundtruth\TUW-200948.pdf")</f>
      </c>
      <c r="C58" s="508">
        <f>HYPERLINK("D:\Java\git\MethodDemosGit\MethodDemos\output\result\result-TUW-200948-xstream.xml")</f>
      </c>
      <c r="D58" s="509">
        <f>HYPERLINK("D:\Java\git\MethodDemosGit\MethodDemos\output\extracted\cermine\cermine-TUW-200948-xstream.xml")</f>
      </c>
      <c r="E58" t="s" s="510">
        <v>154</v>
      </c>
      <c r="F58" t="s" s="511">
        <v>155</v>
      </c>
      <c r="G58" t="n" s="512">
        <v>1.0</v>
      </c>
      <c r="H58" t="n" s="513">
        <v>1.0</v>
      </c>
      <c r="I58" t="n" s="514">
        <v>1.0</v>
      </c>
    </row>
    <row r="59">
      <c r="A59" t="s" s="515">
        <v>156</v>
      </c>
      <c r="B59" s="516">
        <f>HYPERLINK("D:\Java\git\MethodDemosGit\MethodDemos\output\groundtruth\TUW-200950.pdf")</f>
      </c>
      <c r="C59" s="517">
        <f>HYPERLINK("D:\Java\git\MethodDemosGit\MethodDemos\output\result\result-TUW-200950-xstream.xml")</f>
      </c>
      <c r="D59" s="518">
        <f>HYPERLINK("D:\Java\git\MethodDemosGit\MethodDemos\output\extracted\cermine\cermine-TUW-200950-xstream.xml")</f>
      </c>
      <c r="E59" t="s" s="519">
        <v>157</v>
      </c>
      <c r="F59" t="s" s="520">
        <v>158</v>
      </c>
      <c r="G59" t="n" s="521">
        <v>1.0</v>
      </c>
      <c r="H59" t="n" s="522">
        <v>1.0</v>
      </c>
      <c r="I59" t="n" s="523">
        <v>1.0</v>
      </c>
    </row>
    <row r="60">
      <c r="A60" t="s" s="524">
        <v>159</v>
      </c>
      <c r="B60" s="525">
        <f>HYPERLINK("D:\Java\git\MethodDemosGit\MethodDemos\output\groundtruth\TUW-200959.pdf")</f>
      </c>
      <c r="C60" s="526">
        <f>HYPERLINK("D:\Java\git\MethodDemosGit\MethodDemos\output\result\result-TUW-200959-xstream.xml")</f>
      </c>
      <c r="D60" s="527">
        <f>HYPERLINK("D:\Java\git\MethodDemosGit\MethodDemos\output\extracted\cermine\cermine-TUW-200959-xstream.xml")</f>
      </c>
      <c r="E60" t="s" s="528">
        <v>160</v>
      </c>
      <c r="F60" t="s" s="529">
        <v>161</v>
      </c>
      <c r="G60" t="n" s="530">
        <v>1.0</v>
      </c>
      <c r="H60" t="n" s="531">
        <v>1.0</v>
      </c>
      <c r="I60" t="n" s="532">
        <v>1.0</v>
      </c>
    </row>
    <row r="61">
      <c r="A61" t="s" s="533">
        <v>162</v>
      </c>
      <c r="B61" s="534">
        <f>HYPERLINK("D:\Java\git\MethodDemosGit\MethodDemos\output\groundtruth\TUW-201066.pdf")</f>
      </c>
      <c r="C61" s="535">
        <f>HYPERLINK("D:\Java\git\MethodDemosGit\MethodDemos\output\result\result-TUW-201066-xstream.xml")</f>
      </c>
      <c r="D61" s="536">
        <f>HYPERLINK("D:\Java\git\MethodDemosGit\MethodDemos\output\extracted\cermine\cermine-TUW-201066-xstream.xml")</f>
      </c>
      <c r="E61" t="s">
        <v>23</v>
      </c>
      <c r="F61" t="s">
        <v>23</v>
      </c>
      <c r="G61" t="s" s="537">
        <v>24</v>
      </c>
      <c r="H61" t="s" s="538">
        <v>27</v>
      </c>
      <c r="I61" t="s" s="539">
        <v>79</v>
      </c>
    </row>
    <row r="62">
      <c r="A62" t="s" s="540">
        <v>163</v>
      </c>
      <c r="B62" s="541">
        <f>HYPERLINK("D:\Java\git\MethodDemosGit\MethodDemos\output\groundtruth\TUW-201160.pdf")</f>
      </c>
      <c r="C62" s="542">
        <f>HYPERLINK("D:\Java\git\MethodDemosGit\MethodDemos\output\result\result-TUW-201160-xstream.xml")</f>
      </c>
      <c r="D62" s="543">
        <f>HYPERLINK("D:\Java\git\MethodDemosGit\MethodDemos\output\extracted\cermine\cermine-TUW-201160-xstream.xml")</f>
      </c>
      <c r="E62" t="s">
        <v>23</v>
      </c>
      <c r="F62" t="s" s="544">
        <v>164</v>
      </c>
      <c r="G62" t="n" s="545">
        <v>0.0</v>
      </c>
      <c r="H62" t="s" s="546">
        <v>27</v>
      </c>
      <c r="I62" t="n" s="547">
        <v>0.0</v>
      </c>
    </row>
    <row r="63">
      <c r="A63" t="s" s="548">
        <v>165</v>
      </c>
      <c r="B63" s="549">
        <f>HYPERLINK("D:\Java\git\MethodDemosGit\MethodDemos\output\groundtruth\TUW-201167.pdf")</f>
      </c>
      <c r="C63" s="550">
        <f>HYPERLINK("D:\Java\git\MethodDemosGit\MethodDemos\output\result\result-TUW-201167-xstream.xml")</f>
      </c>
      <c r="D63" s="551">
        <f>HYPERLINK("D:\Java\git\MethodDemosGit\MethodDemos\output\extracted\cermine\cermine-TUW-201167-xstream.xml")</f>
      </c>
      <c r="E63" t="s">
        <v>23</v>
      </c>
      <c r="F63" t="s">
        <v>23</v>
      </c>
      <c r="G63" t="s" s="552">
        <v>24</v>
      </c>
      <c r="H63" t="s" s="553">
        <v>27</v>
      </c>
      <c r="I63" t="s" s="554">
        <v>79</v>
      </c>
    </row>
    <row r="64">
      <c r="A64" t="s" s="555">
        <v>166</v>
      </c>
      <c r="B64" s="556">
        <f>HYPERLINK("D:\Java\git\MethodDemosGit\MethodDemos\output\groundtruth\TUW-201821.pdf")</f>
      </c>
      <c r="C64" s="557">
        <f>HYPERLINK("D:\Java\git\MethodDemosGit\MethodDemos\output\result\result-TUW-201821-xstream.xml")</f>
      </c>
      <c r="D64" s="558">
        <f>HYPERLINK("D:\Java\git\MethodDemosGit\MethodDemos\output\extracted\cermine\cermine-TUW-201821-xstream.xml")</f>
      </c>
      <c r="E64" t="s" s="559">
        <v>167</v>
      </c>
      <c r="F64" t="s" s="560">
        <v>168</v>
      </c>
      <c r="G64" t="n" s="561">
        <v>1.0</v>
      </c>
      <c r="H64" t="n" s="562">
        <v>1.0</v>
      </c>
      <c r="I64" t="n" s="563">
        <v>1.0</v>
      </c>
    </row>
    <row r="65">
      <c r="A65" t="s" s="564">
        <v>169</v>
      </c>
      <c r="B65" s="565">
        <f>HYPERLINK("D:\Java\git\MethodDemosGit\MethodDemos\output\groundtruth\TUW-202034.pdf")</f>
      </c>
      <c r="C65" s="566">
        <f>HYPERLINK("D:\Java\git\MethodDemosGit\MethodDemos\output\result\result-TUW-202034-xstream.xml")</f>
      </c>
      <c r="D65" s="567">
        <f>HYPERLINK("D:\Java\git\MethodDemosGit\MethodDemos\output\extracted\cermine\cermine-TUW-202034-xstream.xml")</f>
      </c>
      <c r="E65" t="s" s="568">
        <v>170</v>
      </c>
      <c r="F65" t="s" s="569">
        <v>171</v>
      </c>
      <c r="G65" t="n" s="570">
        <v>0.0</v>
      </c>
      <c r="H65" t="n" s="571">
        <v>0.0</v>
      </c>
      <c r="I65" t="n" s="572">
        <v>0.0</v>
      </c>
    </row>
    <row r="66">
      <c r="A66" t="s" s="573">
        <v>172</v>
      </c>
      <c r="B66" s="574">
        <f>HYPERLINK("D:\Java\git\MethodDemosGit\MethodDemos\output\groundtruth\TUW-202824.pdf")</f>
      </c>
      <c r="C66" s="575">
        <f>HYPERLINK("D:\Java\git\MethodDemosGit\MethodDemos\output\result\result-TUW-202824-xstream.xml")</f>
      </c>
      <c r="D66" s="576">
        <f>HYPERLINK("D:\Java\git\MethodDemosGit\MethodDemos\output\extracted\cermine\cermine-TUW-202824-xstream.xml")</f>
      </c>
      <c r="E66" t="s" s="577">
        <v>173</v>
      </c>
      <c r="F66" t="s" s="578">
        <v>174</v>
      </c>
      <c r="G66" t="n" s="579">
        <v>0.0</v>
      </c>
      <c r="H66" t="n" s="580">
        <v>0.0</v>
      </c>
      <c r="I66" t="n" s="581">
        <v>0.0</v>
      </c>
    </row>
    <row r="67">
      <c r="A67" t="s" s="582">
        <v>175</v>
      </c>
      <c r="B67" s="583">
        <f>HYPERLINK("D:\Java\git\MethodDemosGit\MethodDemos\output\groundtruth\TUW-203409.pdf")</f>
      </c>
      <c r="C67" s="584">
        <f>HYPERLINK("D:\Java\git\MethodDemosGit\MethodDemos\output\result\result-TUW-203409-xstream.xml")</f>
      </c>
      <c r="D67" s="585">
        <f>HYPERLINK("D:\Java\git\MethodDemosGit\MethodDemos\output\extracted\cermine\cermine-TUW-203409-xstream.xml")</f>
      </c>
      <c r="E67" t="s" s="586">
        <v>176</v>
      </c>
      <c r="F67" t="s" s="587">
        <v>177</v>
      </c>
      <c r="G67" t="n" s="588">
        <v>1.0</v>
      </c>
      <c r="H67" t="n" s="589">
        <v>1.0</v>
      </c>
      <c r="I67" t="n" s="590">
        <v>1.0</v>
      </c>
    </row>
    <row r="68">
      <c r="A68" t="s" s="591">
        <v>178</v>
      </c>
      <c r="B68" s="592">
        <f>HYPERLINK("D:\Java\git\MethodDemosGit\MethodDemos\output\groundtruth\TUW-203924.pdf")</f>
      </c>
      <c r="C68" s="593">
        <f>HYPERLINK("D:\Java\git\MethodDemosGit\MethodDemos\output\result\result-TUW-203924-xstream.xml")</f>
      </c>
      <c r="D68" s="594">
        <f>HYPERLINK("D:\Java\git\MethodDemosGit\MethodDemos\output\extracted\cermine\cermine-TUW-203924-xstream.xml")</f>
      </c>
      <c r="E68" t="s" s="595">
        <v>179</v>
      </c>
      <c r="F68" t="s" s="596">
        <v>180</v>
      </c>
      <c r="G68" t="n" s="597">
        <v>1.0</v>
      </c>
      <c r="H68" t="n" s="598">
        <v>1.0</v>
      </c>
      <c r="I68" t="n" s="599">
        <v>1.0</v>
      </c>
    </row>
    <row r="69">
      <c r="A69" t="s" s="600">
        <v>181</v>
      </c>
      <c r="B69" s="601">
        <f>HYPERLINK("D:\Java\git\MethodDemosGit\MethodDemos\output\groundtruth\TUW-204724.pdf")</f>
      </c>
      <c r="C69" s="602">
        <f>HYPERLINK("D:\Java\git\MethodDemosGit\MethodDemos\output\result\result-TUW-204724-xstream.xml")</f>
      </c>
      <c r="D69" s="603">
        <f>HYPERLINK("D:\Java\git\MethodDemosGit\MethodDemos\output\extracted\cermine\cermine-TUW-204724-xstream.xml")</f>
      </c>
      <c r="E69" t="s" s="604">
        <v>182</v>
      </c>
      <c r="F69" t="s" s="605">
        <v>183</v>
      </c>
      <c r="G69" t="n" s="606">
        <v>1.0</v>
      </c>
      <c r="H69" t="n" s="607">
        <v>1.0</v>
      </c>
      <c r="I69" t="n" s="608">
        <v>1.0</v>
      </c>
    </row>
    <row r="70">
      <c r="A70" t="s" s="609">
        <v>184</v>
      </c>
      <c r="B70" s="610">
        <f>HYPERLINK("D:\Java\git\MethodDemosGit\MethodDemos\output\groundtruth\TUW-205557.pdf")</f>
      </c>
      <c r="C70" s="611">
        <f>HYPERLINK("D:\Java\git\MethodDemosGit\MethodDemos\output\result\result-TUW-205557-xstream.xml")</f>
      </c>
      <c r="D70" s="612">
        <f>HYPERLINK("D:\Java\git\MethodDemosGit\MethodDemos\output\extracted\cermine\cermine-TUW-205557-xstream.xml")</f>
      </c>
      <c r="E70" t="s" s="613">
        <v>185</v>
      </c>
      <c r="F70" t="s" s="614">
        <v>186</v>
      </c>
      <c r="G70" t="n" s="615">
        <v>1.0</v>
      </c>
      <c r="H70" t="n" s="616">
        <v>1.0</v>
      </c>
      <c r="I70" t="n" s="617">
        <v>1.0</v>
      </c>
    </row>
    <row r="71">
      <c r="A71" t="s" s="618">
        <v>187</v>
      </c>
      <c r="B71" s="619">
        <f>HYPERLINK("D:\Java\git\MethodDemosGit\MethodDemos\output\groundtruth\TUW-205933.pdf")</f>
      </c>
      <c r="C71" s="620">
        <f>HYPERLINK("D:\Java\git\MethodDemosGit\MethodDemos\output\result\result-TUW-205933-xstream.xml")</f>
      </c>
      <c r="D71" s="621">
        <f>HYPERLINK("D:\Java\git\MethodDemosGit\MethodDemos\output\extracted\cermine\cermine-TUW-205933-xstream.xml")</f>
      </c>
      <c r="E71" t="s" s="622">
        <v>188</v>
      </c>
      <c r="F71" t="s" s="623">
        <v>189</v>
      </c>
      <c r="G71" t="n" s="624">
        <v>1.0</v>
      </c>
      <c r="H71" t="n" s="625">
        <v>1.0</v>
      </c>
      <c r="I71" t="n" s="626">
        <v>1.0</v>
      </c>
    </row>
    <row r="72">
      <c r="A72" t="s" s="627">
        <v>190</v>
      </c>
      <c r="B72" s="628">
        <f>HYPERLINK("D:\Java\git\MethodDemosGit\MethodDemos\output\groundtruth\TUW-213513.pdf")</f>
      </c>
      <c r="C72" s="629">
        <f>HYPERLINK("D:\Java\git\MethodDemosGit\MethodDemos\output\result\result-TUW-213513-xstream.xml")</f>
      </c>
      <c r="D72" s="630">
        <f>HYPERLINK("D:\Java\git\MethodDemosGit\MethodDemos\output\extracted\cermine\cermine-TUW-213513-xstream.xml")</f>
      </c>
      <c r="E72" t="s">
        <v>23</v>
      </c>
      <c r="F72" t="s" s="631">
        <v>191</v>
      </c>
      <c r="G72" t="n" s="632">
        <v>0.0</v>
      </c>
      <c r="H72" t="s" s="633">
        <v>27</v>
      </c>
      <c r="I72" t="n" s="634">
        <v>0.0</v>
      </c>
    </row>
    <row r="73">
      <c r="A73" t="s" s="635">
        <v>192</v>
      </c>
      <c r="B73" s="636">
        <f>HYPERLINK("D:\Java\git\MethodDemosGit\MethodDemos\output\groundtruth\TUW-216744.pdf")</f>
      </c>
      <c r="C73" s="637">
        <f>HYPERLINK("D:\Java\git\MethodDemosGit\MethodDemos\output\result\result-TUW-216744-xstream.xml")</f>
      </c>
      <c r="D73" s="638">
        <f>HYPERLINK("D:\Java\git\MethodDemosGit\MethodDemos\output\extracted\cermine\cermine-TUW-216744-xstream.xml")</f>
      </c>
      <c r="E73" t="s" s="639">
        <v>193</v>
      </c>
      <c r="F73" t="s" s="640">
        <v>193</v>
      </c>
      <c r="G73" t="n" s="641">
        <v>1.0</v>
      </c>
      <c r="H73" t="n" s="642">
        <v>1.0</v>
      </c>
      <c r="I73" t="n" s="643">
        <v>1.0</v>
      </c>
    </row>
    <row r="74">
      <c r="A74" t="s" s="644">
        <v>194</v>
      </c>
      <c r="B74" s="645">
        <f>HYPERLINK("D:\Java\git\MethodDemosGit\MethodDemos\output\groundtruth\TUW-217690.pdf")</f>
      </c>
      <c r="C74" s="646">
        <f>HYPERLINK("D:\Java\git\MethodDemosGit\MethodDemos\output\result\result-TUW-217690-xstream.xml")</f>
      </c>
      <c r="D74" s="647">
        <f>HYPERLINK("D:\Java\git\MethodDemosGit\MethodDemos\output\extracted\cermine\cermine-TUW-217690-xstream.xml")</f>
      </c>
      <c r="E74" t="s" s="648">
        <v>195</v>
      </c>
      <c r="F74" t="s" s="649">
        <v>95</v>
      </c>
      <c r="G74" t="s" s="650">
        <v>24</v>
      </c>
      <c r="H74" t="n" s="651">
        <v>0.0</v>
      </c>
      <c r="I74" t="n" s="652">
        <v>0.0</v>
      </c>
    </row>
    <row r="75">
      <c r="A75" t="s" s="653">
        <v>196</v>
      </c>
      <c r="B75" s="654">
        <f>HYPERLINK("D:\Java\git\MethodDemosGit\MethodDemos\output\groundtruth\TUW-217971.pdf")</f>
      </c>
      <c r="C75" s="655">
        <f>HYPERLINK("D:\Java\git\MethodDemosGit\MethodDemos\output\result\result-TUW-217971-xstream.xml")</f>
      </c>
      <c r="D75" s="656">
        <f>HYPERLINK("D:\Java\git\MethodDemosGit\MethodDemos\output\extracted\cermine\cermine-TUW-217971-xstream.xml")</f>
      </c>
      <c r="E75" t="s" s="657">
        <v>197</v>
      </c>
      <c r="F75" t="s" s="658">
        <v>198</v>
      </c>
      <c r="G75" t="n" s="659">
        <v>1.0</v>
      </c>
      <c r="H75" t="n" s="660">
        <v>1.0</v>
      </c>
      <c r="I75" t="n" s="661">
        <v>1.0</v>
      </c>
    </row>
    <row r="76">
      <c r="A76" t="s" s="662">
        <v>199</v>
      </c>
      <c r="B76" s="663">
        <f>HYPERLINK("D:\Java\git\MethodDemosGit\MethodDemos\output\groundtruth\TUW-221215.pdf")</f>
      </c>
      <c r="C76" s="664">
        <f>HYPERLINK("D:\Java\git\MethodDemosGit\MethodDemos\output\result\result-TUW-221215-xstream.xml")</f>
      </c>
      <c r="D76" s="665">
        <f>HYPERLINK("D:\Java\git\MethodDemosGit\MethodDemos\output\extracted\cermine\cermine-TUW-221215-xstream.xml")</f>
      </c>
      <c r="E76" t="s" s="666">
        <v>200</v>
      </c>
      <c r="F76" t="s" s="667">
        <v>201</v>
      </c>
      <c r="G76" t="n" s="668">
        <v>0.0</v>
      </c>
      <c r="H76" t="n" s="669">
        <v>0.0</v>
      </c>
      <c r="I76" t="n" s="670">
        <v>0.0</v>
      </c>
    </row>
    <row r="77">
      <c r="A77" t="s" s="671">
        <v>202</v>
      </c>
      <c r="B77" s="672">
        <f>HYPERLINK("D:\Java\git\MethodDemosGit\MethodDemos\output\groundtruth\TUW-223906.pdf")</f>
      </c>
      <c r="C77" s="673">
        <f>HYPERLINK("D:\Java\git\MethodDemosGit\MethodDemos\output\result\result-TUW-223906-xstream.xml")</f>
      </c>
      <c r="D77" s="674">
        <f>HYPERLINK("D:\Java\git\MethodDemosGit\MethodDemos\output\extracted\cermine\cermine-TUW-223906-xstream.xml")</f>
      </c>
      <c r="E77" t="s" s="675">
        <v>203</v>
      </c>
      <c r="F77" t="s" s="676">
        <v>203</v>
      </c>
      <c r="G77" t="n" s="677">
        <v>1.0</v>
      </c>
      <c r="H77" t="n" s="678">
        <v>1.0</v>
      </c>
      <c r="I77" t="n" s="679">
        <v>1.0</v>
      </c>
    </row>
    <row r="78">
      <c r="A78" t="s" s="680">
        <v>204</v>
      </c>
      <c r="B78" s="681">
        <f>HYPERLINK("D:\Java\git\MethodDemosGit\MethodDemos\output\groundtruth\TUW-223973.pdf")</f>
      </c>
      <c r="C78" s="682">
        <f>HYPERLINK("D:\Java\git\MethodDemosGit\MethodDemos\output\result\result-TUW-223973-xstream.xml")</f>
      </c>
      <c r="D78" s="683">
        <f>HYPERLINK("D:\Java\git\MethodDemosGit\MethodDemos\output\extracted\cermine\cermine-TUW-223973-xstream.xml")</f>
      </c>
      <c r="E78" t="s" s="684">
        <v>205</v>
      </c>
      <c r="F78" t="s" s="685">
        <v>206</v>
      </c>
      <c r="G78" t="n" s="686">
        <v>1.0</v>
      </c>
      <c r="H78" t="n" s="687">
        <v>1.0</v>
      </c>
      <c r="I78" t="n" s="688">
        <v>1.0</v>
      </c>
    </row>
    <row r="79">
      <c r="A79" t="s" s="689">
        <v>207</v>
      </c>
      <c r="B79" s="690">
        <f>HYPERLINK("D:\Java\git\MethodDemosGit\MethodDemos\output\groundtruth\TUW-225252.pdf")</f>
      </c>
      <c r="C79" s="691">
        <f>HYPERLINK("D:\Java\git\MethodDemosGit\MethodDemos\output\result\result-TUW-225252-xstream.xml")</f>
      </c>
      <c r="D79" s="692">
        <f>HYPERLINK("D:\Java\git\MethodDemosGit\MethodDemos\output\extracted\cermine\cermine-TUW-225252-xstream.xml")</f>
      </c>
      <c r="E79" t="s">
        <v>23</v>
      </c>
      <c r="F79" t="s" s="693">
        <v>208</v>
      </c>
      <c r="G79" t="n" s="694">
        <v>0.0</v>
      </c>
      <c r="H79" t="s" s="695">
        <v>27</v>
      </c>
      <c r="I79" t="n" s="696">
        <v>0.0</v>
      </c>
    </row>
    <row r="80">
      <c r="A80" t="s" s="697">
        <v>209</v>
      </c>
      <c r="B80" s="698">
        <f>HYPERLINK("D:\Java\git\MethodDemosGit\MethodDemos\output\groundtruth\TUW-226000.pdf")</f>
      </c>
      <c r="C80" s="699">
        <f>HYPERLINK("D:\Java\git\MethodDemosGit\MethodDemos\output\result\result-TUW-226000-xstream.xml")</f>
      </c>
      <c r="D80" s="700">
        <f>HYPERLINK("D:\Java\git\MethodDemosGit\MethodDemos\output\extracted\cermine\cermine-TUW-226000-xstream.xml")</f>
      </c>
      <c r="E80" t="s" s="701">
        <v>210</v>
      </c>
      <c r="F80" t="s" s="702">
        <v>211</v>
      </c>
      <c r="G80" t="n" s="703">
        <v>1.0</v>
      </c>
      <c r="H80" t="n" s="704">
        <v>1.0</v>
      </c>
      <c r="I80" t="n" s="705">
        <v>1.0</v>
      </c>
    </row>
    <row r="81">
      <c r="A81" t="s" s="706">
        <v>212</v>
      </c>
      <c r="B81" s="707">
        <f>HYPERLINK("D:\Java\git\MethodDemosGit\MethodDemos\output\groundtruth\TUW-226016.pdf")</f>
      </c>
      <c r="C81" s="708">
        <f>HYPERLINK("D:\Java\git\MethodDemosGit\MethodDemos\output\result\result-TUW-226016-xstream.xml")</f>
      </c>
      <c r="D81" s="709">
        <f>HYPERLINK("D:\Java\git\MethodDemosGit\MethodDemos\output\extracted\cermine\cermine-TUW-226016-xstream.xml")</f>
      </c>
      <c r="E81" t="s" s="710">
        <v>213</v>
      </c>
      <c r="F81" t="s">
        <v>23</v>
      </c>
      <c r="G81" t="s" s="711">
        <v>24</v>
      </c>
      <c r="H81" t="n" s="712">
        <v>0.0</v>
      </c>
      <c r="I81" t="n" s="713">
        <v>0.0</v>
      </c>
    </row>
    <row r="82">
      <c r="A82" t="s" s="714">
        <v>214</v>
      </c>
      <c r="B82" s="715">
        <f>HYPERLINK("D:\Java\git\MethodDemosGit\MethodDemos\output\groundtruth\TUW-228620.pdf")</f>
      </c>
      <c r="C82" s="716">
        <f>HYPERLINK("D:\Java\git\MethodDemosGit\MethodDemos\output\result\result-TUW-228620-xstream.xml")</f>
      </c>
      <c r="D82" s="717">
        <f>HYPERLINK("D:\Java\git\MethodDemosGit\MethodDemos\output\extracted\cermine\cermine-TUW-228620-xstream.xml")</f>
      </c>
      <c r="E82" t="s" s="718">
        <v>215</v>
      </c>
      <c r="F82" t="s" s="719">
        <v>216</v>
      </c>
      <c r="G82" t="n" s="720">
        <v>0.0</v>
      </c>
      <c r="H82" t="n" s="721">
        <v>0.0</v>
      </c>
      <c r="I82" t="n" s="722">
        <v>0.0</v>
      </c>
    </row>
    <row r="83">
      <c r="A83" t="s" s="723">
        <v>217</v>
      </c>
      <c r="B83" s="724">
        <f>HYPERLINK("D:\Java\git\MethodDemosGit\MethodDemos\output\groundtruth\TUW-231707.pdf")</f>
      </c>
      <c r="C83" s="725">
        <f>HYPERLINK("D:\Java\git\MethodDemosGit\MethodDemos\output\result\result-TUW-231707-xstream.xml")</f>
      </c>
      <c r="D83" s="726">
        <f>HYPERLINK("D:\Java\git\MethodDemosGit\MethodDemos\output\extracted\cermine\cermine-TUW-231707-xstream.xml")</f>
      </c>
      <c r="E83" t="s" s="727">
        <v>218</v>
      </c>
      <c r="F83" t="s" s="728">
        <v>219</v>
      </c>
      <c r="G83" t="n" s="729">
        <v>0.0</v>
      </c>
      <c r="H83" t="n" s="730">
        <v>0.0</v>
      </c>
      <c r="I83" t="n" s="731">
        <v>0.0</v>
      </c>
    </row>
    <row r="84">
      <c r="A84" t="s" s="732">
        <v>220</v>
      </c>
      <c r="B84" s="733">
        <f>HYPERLINK("D:\Java\git\MethodDemosGit\MethodDemos\output\groundtruth\TUW-233317.pdf")</f>
      </c>
      <c r="C84" s="734">
        <f>HYPERLINK("D:\Java\git\MethodDemosGit\MethodDemos\output\result\result-TUW-233317-xstream.xml")</f>
      </c>
      <c r="D84" s="735">
        <f>HYPERLINK("D:\Java\git\MethodDemosGit\MethodDemos\output\extracted\cermine\cermine-TUW-233317-xstream.xml")</f>
      </c>
      <c r="E84" t="s" s="736">
        <v>221</v>
      </c>
      <c r="F84" t="s" s="737">
        <v>222</v>
      </c>
      <c r="G84" t="n" s="738">
        <v>1.0</v>
      </c>
      <c r="H84" t="n" s="739">
        <v>1.0</v>
      </c>
      <c r="I84" t="n" s="740">
        <v>1.0</v>
      </c>
    </row>
    <row r="85">
      <c r="A85" t="s" s="741">
        <v>223</v>
      </c>
      <c r="B85" s="742">
        <f>HYPERLINK("D:\Java\git\MethodDemosGit\MethodDemos\output\groundtruth\TUW-233657.pdf")</f>
      </c>
      <c r="C85" s="743">
        <f>HYPERLINK("D:\Java\git\MethodDemosGit\MethodDemos\output\result\result-TUW-233657-xstream.xml")</f>
      </c>
      <c r="D85" s="744">
        <f>HYPERLINK("D:\Java\git\MethodDemosGit\MethodDemos\output\extracted\cermine\cermine-TUW-233657-xstream.xml")</f>
      </c>
      <c r="E85" t="s" s="745">
        <v>224</v>
      </c>
      <c r="F85" t="s" s="746">
        <v>225</v>
      </c>
      <c r="G85" t="n" s="747">
        <v>1.0</v>
      </c>
      <c r="H85" t="n" s="748">
        <v>1.0</v>
      </c>
      <c r="I85" t="n" s="749">
        <v>1.0</v>
      </c>
    </row>
    <row r="86">
      <c r="A86" t="s" s="750">
        <v>226</v>
      </c>
      <c r="B86" s="751">
        <f>HYPERLINK("D:\Java\git\MethodDemosGit\MethodDemos\output\groundtruth\TUW-236063.pdf")</f>
      </c>
      <c r="C86" s="752">
        <f>HYPERLINK("D:\Java\git\MethodDemosGit\MethodDemos\output\result\result-TUW-236063-xstream.xml")</f>
      </c>
      <c r="D86" s="753">
        <f>HYPERLINK("D:\Java\git\MethodDemosGit\MethodDemos\output\extracted\cermine\cermine-TUW-236063-xstream.xml")</f>
      </c>
      <c r="E86" t="s" s="754">
        <v>227</v>
      </c>
      <c r="F86" t="s" s="755">
        <v>228</v>
      </c>
      <c r="G86" t="n" s="756">
        <v>1.0</v>
      </c>
      <c r="H86" t="n" s="757">
        <v>1.0</v>
      </c>
      <c r="I86" t="n" s="758">
        <v>1.0</v>
      </c>
    </row>
    <row r="87">
      <c r="A87" t="s" s="759">
        <v>229</v>
      </c>
      <c r="B87" s="760">
        <f>HYPERLINK("D:\Java\git\MethodDemosGit\MethodDemos\output\groundtruth\TUW-236120.pdf")</f>
      </c>
      <c r="C87" s="761">
        <f>HYPERLINK("D:\Java\git\MethodDemosGit\MethodDemos\output\result\result-TUW-236120-xstream.xml")</f>
      </c>
      <c r="D87" s="762">
        <f>HYPERLINK("D:\Java\git\MethodDemosGit\MethodDemos\output\extracted\cermine\cermine-TUW-236120-xstream.xml")</f>
      </c>
      <c r="E87" t="s" s="763">
        <v>230</v>
      </c>
      <c r="F87" t="s" s="764">
        <v>231</v>
      </c>
      <c r="G87" t="n" s="765">
        <v>1.0</v>
      </c>
      <c r="H87" t="n" s="766">
        <v>1.0</v>
      </c>
      <c r="I87" t="n" s="767">
        <v>1.0</v>
      </c>
    </row>
    <row r="88">
      <c r="A88" t="s" s="768">
        <v>232</v>
      </c>
      <c r="B88" s="769">
        <f>HYPERLINK("D:\Java\git\MethodDemosGit\MethodDemos\output\groundtruth\TUW-237297.pdf")</f>
      </c>
      <c r="C88" s="770">
        <f>HYPERLINK("D:\Java\git\MethodDemosGit\MethodDemos\output\result\result-TUW-237297-xstream.xml")</f>
      </c>
      <c r="D88" s="771">
        <f>HYPERLINK("D:\Java\git\MethodDemosGit\MethodDemos\output\extracted\cermine\cermine-TUW-237297-xstream.xml")</f>
      </c>
      <c r="E88" t="s" s="772">
        <v>233</v>
      </c>
      <c r="F88" t="s" s="773">
        <v>233</v>
      </c>
      <c r="G88" t="n" s="774">
        <v>1.0</v>
      </c>
      <c r="H88" t="n" s="775">
        <v>1.0</v>
      </c>
      <c r="I88" t="n" s="776">
        <v>1.0</v>
      </c>
    </row>
    <row r="89">
      <c r="A89" t="s" s="777">
        <v>234</v>
      </c>
      <c r="B89" s="778">
        <f>HYPERLINK("D:\Java\git\MethodDemosGit\MethodDemos\output\groundtruth\TUW-240858.pdf")</f>
      </c>
      <c r="C89" s="779">
        <f>HYPERLINK("D:\Java\git\MethodDemosGit\MethodDemos\output\result\result-TUW-240858-xstream.xml")</f>
      </c>
      <c r="D89" s="780">
        <f>HYPERLINK("D:\Java\git\MethodDemosGit\MethodDemos\output\extracted\cermine\cermine-TUW-240858-xstream.xml")</f>
      </c>
      <c r="E89" t="s" s="781">
        <v>235</v>
      </c>
      <c r="F89" t="s" s="782">
        <v>236</v>
      </c>
      <c r="G89" t="n" s="783">
        <v>1.0</v>
      </c>
      <c r="H89" t="n" s="784">
        <v>1.0</v>
      </c>
      <c r="I89" t="n" s="785">
        <v>1.0</v>
      </c>
    </row>
    <row r="90">
      <c r="A90" t="s" s="786">
        <v>237</v>
      </c>
      <c r="B90" s="787">
        <f>HYPERLINK("D:\Java\git\MethodDemosGit\MethodDemos\output\groundtruth\TUW-245336.pdf")</f>
      </c>
      <c r="C90" s="788">
        <f>HYPERLINK("D:\Java\git\MethodDemosGit\MethodDemos\output\result\result-TUW-245336-xstream.xml")</f>
      </c>
      <c r="D90" s="789">
        <f>HYPERLINK("D:\Java\git\MethodDemosGit\MethodDemos\output\extracted\cermine\cermine-TUW-245336-xstream.xml")</f>
      </c>
      <c r="E90" t="s" s="790">
        <v>238</v>
      </c>
      <c r="F90" t="s" s="791">
        <v>239</v>
      </c>
      <c r="G90" t="n" s="792">
        <v>1.0</v>
      </c>
      <c r="H90" t="n" s="793">
        <v>1.0</v>
      </c>
      <c r="I90" t="n" s="794">
        <v>1.0</v>
      </c>
    </row>
    <row r="91">
      <c r="A91" t="s" s="795">
        <v>240</v>
      </c>
      <c r="B91" s="796">
        <f>HYPERLINK("D:\Java\git\MethodDemosGit\MethodDemos\output\groundtruth\TUW-245799.pdf")</f>
      </c>
      <c r="C91" s="797">
        <f>HYPERLINK("D:\Java\git\MethodDemosGit\MethodDemos\output\result\result-TUW-245799-xstream.xml")</f>
      </c>
      <c r="D91" s="798">
        <f>HYPERLINK("D:\Java\git\MethodDemosGit\MethodDemos\output\extracted\cermine\cermine-TUW-245799-xstream.xml")</f>
      </c>
      <c r="E91" t="s" s="799">
        <v>241</v>
      </c>
      <c r="F91" t="s" s="800">
        <v>242</v>
      </c>
      <c r="G91" t="n" s="801">
        <v>1.0</v>
      </c>
      <c r="H91" t="n" s="802">
        <v>1.0</v>
      </c>
      <c r="I91" t="n" s="803">
        <v>1.0</v>
      </c>
    </row>
    <row r="92">
      <c r="A92" t="s" s="804">
        <v>243</v>
      </c>
      <c r="B92" s="805">
        <f>HYPERLINK("D:\Java\git\MethodDemosGit\MethodDemos\output\groundtruth\TUW-247301.pdf")</f>
      </c>
      <c r="C92" s="806">
        <f>HYPERLINK("D:\Java\git\MethodDemosGit\MethodDemos\output\result\result-TUW-247301-xstream.xml")</f>
      </c>
      <c r="D92" s="807">
        <f>HYPERLINK("D:\Java\git\MethodDemosGit\MethodDemos\output\extracted\cermine\cermine-TUW-247301-xstream.xml")</f>
      </c>
      <c r="E92" t="s">
        <v>23</v>
      </c>
      <c r="F92" t="s">
        <v>23</v>
      </c>
      <c r="G92" t="s" s="808">
        <v>24</v>
      </c>
      <c r="H92" t="s" s="809">
        <v>27</v>
      </c>
      <c r="I92" t="s" s="810">
        <v>79</v>
      </c>
    </row>
    <row r="93">
      <c r="A93" t="s" s="811">
        <v>244</v>
      </c>
      <c r="B93" s="812">
        <f>HYPERLINK("D:\Java\git\MethodDemosGit\MethodDemos\output\groundtruth\TUW-247741.pdf")</f>
      </c>
      <c r="C93" s="813">
        <f>HYPERLINK("D:\Java\git\MethodDemosGit\MethodDemos\output\result\result-TUW-247741-xstream.xml")</f>
      </c>
      <c r="D93" s="814">
        <f>HYPERLINK("D:\Java\git\MethodDemosGit\MethodDemos\output\extracted\cermine\cermine-TUW-247741-xstream.xml")</f>
      </c>
      <c r="E93" t="s" s="815">
        <v>245</v>
      </c>
      <c r="F93" t="s" s="816">
        <v>246</v>
      </c>
      <c r="G93" t="n" s="817">
        <v>1.0</v>
      </c>
      <c r="H93" t="n" s="818">
        <v>1.0</v>
      </c>
      <c r="I93" t="n" s="819">
        <v>1.0</v>
      </c>
    </row>
    <row r="94">
      <c r="A94" t="s" s="820">
        <v>247</v>
      </c>
      <c r="B94" s="821">
        <f>HYPERLINK("D:\Java\git\MethodDemosGit\MethodDemos\output\groundtruth\TUW-247743.pdf")</f>
      </c>
      <c r="C94" s="822">
        <f>HYPERLINK("D:\Java\git\MethodDemosGit\MethodDemos\output\result\result-TUW-247743-xstream.xml")</f>
      </c>
      <c r="D94" s="823">
        <f>HYPERLINK("D:\Java\git\MethodDemosGit\MethodDemos\output\extracted\cermine\cermine-TUW-247743-xstream.xml")</f>
      </c>
      <c r="E94" t="s" s="824">
        <v>248</v>
      </c>
      <c r="F94" t="s">
        <v>23</v>
      </c>
      <c r="G94" t="s" s="825">
        <v>24</v>
      </c>
      <c r="H94" t="n" s="826">
        <v>0.0</v>
      </c>
      <c r="I94" t="n" s="827">
        <v>0.0</v>
      </c>
    </row>
    <row r="95">
      <c r="A95" t="s" s="828">
        <v>249</v>
      </c>
      <c r="B95" s="829">
        <f>HYPERLINK("D:\Java\git\MethodDemosGit\MethodDemos\output\groundtruth\TUW-251544.pdf")</f>
      </c>
      <c r="C95" s="830">
        <f>HYPERLINK("D:\Java\git\MethodDemosGit\MethodDemos\output\result\result-TUW-251544-xstream.xml")</f>
      </c>
      <c r="D95" s="831">
        <f>HYPERLINK("D:\Java\git\MethodDemosGit\MethodDemos\output\extracted\cermine\cermine-TUW-251544-xstream.xml")</f>
      </c>
      <c r="E95" t="s" s="832">
        <v>250</v>
      </c>
      <c r="F95" t="s" s="833">
        <v>251</v>
      </c>
      <c r="G95" t="n" s="834">
        <v>0.0</v>
      </c>
      <c r="H95" t="n" s="835">
        <v>0.0</v>
      </c>
      <c r="I95" t="n" s="836">
        <v>0.0</v>
      </c>
    </row>
    <row r="96">
      <c r="A96" t="s" s="837">
        <v>252</v>
      </c>
      <c r="B96" s="838">
        <f>HYPERLINK("D:\Java\git\MethodDemosGit\MethodDemos\output\groundtruth\TUW-252847.pdf")</f>
      </c>
      <c r="C96" s="839">
        <f>HYPERLINK("D:\Java\git\MethodDemosGit\MethodDemos\output\result\result-TUW-252847-xstream.xml")</f>
      </c>
      <c r="D96" s="840">
        <f>HYPERLINK("D:\Java\git\MethodDemosGit\MethodDemos\output\extracted\cermine\cermine-TUW-252847-xstream.xml")</f>
      </c>
      <c r="E96" t="s" s="841">
        <v>253</v>
      </c>
      <c r="F96" t="s" s="842">
        <v>254</v>
      </c>
      <c r="G96" t="n" s="843">
        <v>1.0</v>
      </c>
      <c r="H96" t="n" s="844">
        <v>1.0</v>
      </c>
      <c r="I96" t="n" s="845">
        <v>1.0</v>
      </c>
    </row>
    <row r="97">
      <c r="A97" t="s" s="846">
        <v>255</v>
      </c>
      <c r="B97" s="847">
        <f>HYPERLINK("D:\Java\git\MethodDemosGit\MethodDemos\output\groundtruth\TUW-255712.pdf")</f>
      </c>
      <c r="C97" s="848">
        <f>HYPERLINK("D:\Java\git\MethodDemosGit\MethodDemos\output\result\result-TUW-255712-xstream.xml")</f>
      </c>
      <c r="D97" s="849">
        <f>HYPERLINK("D:\Java\git\MethodDemosGit\MethodDemos\output\extracted\cermine\cermine-TUW-255712-xstream.xml")</f>
      </c>
      <c r="E97" t="s" s="850">
        <v>256</v>
      </c>
      <c r="F97" t="s" s="851">
        <v>257</v>
      </c>
      <c r="G97" t="n" s="852">
        <v>1.0</v>
      </c>
      <c r="H97" t="n" s="853">
        <v>1.0</v>
      </c>
      <c r="I97" t="n" s="854">
        <v>1.0</v>
      </c>
    </row>
    <row r="98">
      <c r="A98" t="s" s="855">
        <v>258</v>
      </c>
      <c r="B98" s="856">
        <f>HYPERLINK("D:\Java\git\MethodDemosGit\MethodDemos\output\groundtruth\TUW-256654.pdf")</f>
      </c>
      <c r="C98" s="857">
        <f>HYPERLINK("D:\Java\git\MethodDemosGit\MethodDemos\output\result\result-TUW-256654-xstream.xml")</f>
      </c>
      <c r="D98" s="858">
        <f>HYPERLINK("D:\Java\git\MethodDemosGit\MethodDemos\output\extracted\cermine\cermine-TUW-256654-xstream.xml")</f>
      </c>
      <c r="E98" t="s" s="859">
        <v>259</v>
      </c>
      <c r="F98" t="s" s="860">
        <v>260</v>
      </c>
      <c r="G98" t="n" s="861">
        <v>0.0</v>
      </c>
      <c r="H98" t="n" s="862">
        <v>0.0</v>
      </c>
      <c r="I98" t="n" s="863">
        <v>0.0</v>
      </c>
    </row>
    <row r="99">
      <c r="A99" t="s" s="864">
        <v>261</v>
      </c>
      <c r="B99" s="865">
        <f>HYPERLINK("D:\Java\git\MethodDemosGit\MethodDemos\output\groundtruth\TUW-257397.pdf")</f>
      </c>
      <c r="C99" s="866">
        <f>HYPERLINK("D:\Java\git\MethodDemosGit\MethodDemos\output\result\result-TUW-257397-xstream.xml")</f>
      </c>
      <c r="D99" s="867">
        <f>HYPERLINK("D:\Java\git\MethodDemosGit\MethodDemos\output\extracted\cermine\cermine-TUW-257397-xstream.xml")</f>
      </c>
      <c r="E99" t="s" s="868">
        <v>262</v>
      </c>
      <c r="F99" t="s" s="869">
        <v>262</v>
      </c>
      <c r="G99" t="n" s="870">
        <v>1.0</v>
      </c>
      <c r="H99" t="n" s="871">
        <v>1.0</v>
      </c>
      <c r="I99" t="n" s="872">
        <v>1.0</v>
      </c>
    </row>
    <row r="100">
      <c r="A100" t="s" s="873">
        <v>263</v>
      </c>
      <c r="B100" s="874">
        <f>HYPERLINK("D:\Java\git\MethodDemosGit\MethodDemos\output\groundtruth\TUW-257870.pdf")</f>
      </c>
      <c r="C100" s="875">
        <f>HYPERLINK("D:\Java\git\MethodDemosGit\MethodDemos\output\result\result-TUW-257870-xstream.xml")</f>
      </c>
      <c r="D100" s="876">
        <f>HYPERLINK("D:\Java\git\MethodDemosGit\MethodDemos\output\extracted\cermine\cermine-TUW-257870-xstream.xml")</f>
      </c>
      <c r="E100" t="s" s="877">
        <v>264</v>
      </c>
      <c r="F100" t="s" s="878">
        <v>264</v>
      </c>
      <c r="G100" t="n" s="879">
        <v>1.0</v>
      </c>
      <c r="H100" t="n" s="880">
        <v>1.0</v>
      </c>
      <c r="I100" t="n" s="881">
        <v>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2018-04-11T10:24:57Z</dcterms:created>
  <dc:creator>Apache POI</dc:creator>
</cp:coreProperties>
</file>