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<sst xmlns="http://schemas.openxmlformats.org/spreadsheetml/2006/main" count="327" uniqueCount="248">
  <si>
    <t>TUW-137078</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</si>
  <si>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ill-structured domains of ECIC detailed usability testing is necessary. First tentative results indicate that graphical overview maps play an important role and interactive examples are very motivating.</t>
  </si>
  <si>
    <t>TUW-138011</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</si>
  <si>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investigated. This has been used to determine the gaps between the formal and informal guidelines and the cause of the size explosion of the formal guidelines.</t>
  </si>
  <si>
    <t>TUW-138447</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</si>
  <si>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</si>
  <si>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contexts-namely radial basis function network models-and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</si>
  <si>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TUW-138544</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</si>
  <si>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</si>
  <si>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TUW-138547</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</si>
  <si>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high-performance network hardware and open source software. In consequence, our system is easier to implement, cheaper and more flexible than, for example, highly integrated commercial solutions.</t>
  </si>
  <si>
    <t>TUW-139299</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</si>
  <si>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We introduce a two-view approach consisting of a Logical View and a Temporal View.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</si>
  <si>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TUW-139761</t>
  </si>
  <si>
    <t>This master thesis describes how to price options by means of Genetic Programming.
The underlying model is the Generalized Autoregressive Conditional Heteroskedastic
(GARCH) asset return process. The goal of this master thesis is to nd a closed-form
solution for the price of European call options where the underlying securities follow a
GARCH process. The data are simulated over a wide range to cover a lot of existing
options in one single equation.
Genetic Programming is used to generate the pricing function from the data. Genetic
Programming is a method of producing programs just by defining a problemdependent
fitness function. The resulting equation is found via a heuristic algorithm
inspired by natural evolution. Three different methods of bloat control are used. Additionally
Automatic Defined Functions (ADFs) and a hybrid approach are tested, too.
To ensure that a good configuration setting is used, preliminary testing of many different
settings has been done, suggesting that simpler configurations are more successful
in this environment.
The resulting equation can be used to calculate the price of an option in the given
range with minimal errors. This equation is well behaved and can be used in standard
spread sheet programs. It offers a wider range of utilization or a higher accuracy,
respectively than other existing approaches.</t>
  </si>
  <si>
    <t>Markt 115 5611 GROSSARL Datum Unterschrift Zusammenfassung Diese Diplomarbeit beschreibt, wie Optionen mit Hilfe Genetischer Programmierung bewertet werden können. Das zugrunde liegende Modell nennt sich GARCH (Gen-eralized Autoregressive Conditional Heteroskedastic) Renditeprozess. Das Ziel dieser Diplomarbeit ist eine geschlossene Formel, die als Ergebnis den Preis einer europäischen Kaufoption liefert, dessen dahinter liegende Wertpapier einem GARCH Prozess folgt. Die Daten werden innerhalb eines breiten Wertebereiches simuliert, um die meisten existierenden Optionen mit einer Formel bewerten zu können. Die Formel wird mittels Genetischer Programmierung aus den Daten generiert. Genetische Programmierung ist eine Methode, bei der nur durch Definition einer zum Problem passenden Bewertungsfunktion vollständige Programme produziert werden können. Die Ergebnisgleichung wird schließlich mittels eines der EvolutionähnlichenEvolutionähnlichen Algorithmus gefunden. Drei verschiedene Methoden zum Bloat Control wurden ver-wendet. Zusätzlich wurden auch Automatisch Definierte Funktionen sowie ein hybrider Ansatz untersucht. Um sicherzustellen, dass eine gute Konfiguration gewählt wird, gibt es Vortests vieler verschiedener Konfigurationen. Es zeigt sich, dass in diesem Umfeld einfachere Konfigurationen erfolgreicher sind. Die Ergebnisgleichung kann schließlich zur Errechnung der Optionspreise mit min-imalem Fehler verwendet werden. Diese Gleichung verhält sich gut und kann auch in Standardtabellenkalkulationen verwendet werden. Im Vergleich mit anderen existieren-den Ansätzen, bietet diese Gleichung eine weitere Verwendbarkeit beziehungsweise eine höhere Genauigkeit.</t>
  </si>
  <si>
    <t>TUW-139769</t>
  </si>
  <si>
    <t xml:space="preserve">This thesis deals with local branching, a local search algorithm applied on top of a Branch and Cut algorithm for mixed integer programming problems. Local branching defines custom sized neighborhoods around given feasible solutions and solves them partially or completely before exploring the rest of the search space. Its goal is to improve the heuristic behavior of a given exact integer programming solver, i.e. to focus on finding good solutions early in the computation. Local branching is implemented as an extension to the open source Branch and Cut solver COIN/BCP. The framework's main goal is to provide a generic implementation of local branching for integer programming problems. IP problems are optimization problems where some or all variables are integer values and must satisfy one or more (linear) constraints. Several extensions to the standard local branching algorithm were added to the framework. Pseudo-concurrent exploration of multiple local trees, aborting local trees and a variable fixing heuristic allow the user to implement sophisticated search metaheuristics that adjust the local branching parameters adaptively during the computation. A major design goal was to provide a clean encapsulation of the local branching algorithm to facilitate embedding of the framework in other, higher-level search algorithms, for example in evolutionary algorithms. As an example application, a solver for the multidimensional knapsack problem is implemented. A custom local branching metaheuristic imposes node limits on local subtrees and adaptively tightens the search space by fixing variables and reducing the size of the neighborhood. Test results show that local branching can offer significant advantages to standard Branch and Cut algorithms and eventually proves optimality in shorter time. Especially for large, complex test instances exploring the local neighborhood of a good feasible solution often yields better short-term results than the unguided standard Branch and Cut algorithm. Improving the solutions found early in the computation also helps to remove additional parts of the search tree, potentially leading to better solutions in longer runs. </t>
  </si>
  <si>
    <t>This thesis deals with local branching, a local search algorithm applied on top of a Branch and Cut algorithm for mixed integer programming problems. Local branching defines custom sized neighborhoods around given feasible solutions and solves them partially or completely before exploring the rest of the search space. Its goal is to improve the heuristic behavior of a given exact integer programming solver, i.e. to focus on finding good solutions early in the computation. Local branching is implemented as an extension to the open source Branch and Cut solver COIN/BCP. The framework's main goal is to provide a generic implementation of local branching for integer programming problems. IP problems are optimization problems where some or all variables are integer values and must satisfy one or more (linear) constraints. Several extensions to the standard local branching algorithm were added to the framework. Pseudo-concurrent exploration of multiple local trees, aborting local trees and a variable fixing heuristic allow the user to implement sophisticated search metaheuristics that adjust the local branching parameters adaptively during the computation. A major design goal was to provide a clean encapsulation of the local branching algorithm to facilitate embedding of the framework in other, higher-level search algorithms, for example in evolutionary algorithms. As an example application, a solver for the multidimensional knapsack problem is implemented. A custom local branching metaheuristic imposes node limits on local subtrees and adaptively tightens the search space by fixing variables and reducing the size of the neighborhood. Test results show that local branching can offer significant advantages to standard Branch and Cut algorithms and eventually proves optimality in shorter time. Especially for large, complex test instances exploring the local neighborhood of a good feasible solution often yields better short-term results than the unguided standard Branch and Cut algorithm. Improving the solutions found early in the computation also helps to remove additional parts of the search tree, potentially leading to better solutions in longer runs. Zusammenfassung Diese Diplomarbeit beschäftigt sich mit Local Branching, einem lokalen Suchalgorithmus, der auf einem Branch and Cut Algorithmus für ganzzahlige Optimierungsprobleme aufsetzt. Local Branching definiert beliebig große Nachbarschaften um gegebene gültige Lösungen und löst diese teilweise oder komplett, bevor der Rest des Lösungsraums durchsucht wird. Das Ziel ist eine Verbesserung des heuristischen Verhaltens des gegebenen Solvers für ganzzahlige Optimierungsprobleme, d.h. sich auf das möglichst frühe Finden guter Lösungen zu konzentrieren. Local Branching ist als Erweiterung des Open Source Branch and Cut Solvers COIN/BCP implementiert. Das Hauptziel des Frameworks ist eine generische Implementierung von Local Branching für ganzzahlige Optimierungsprobleme, also Probleme, bei denen alle oder einige Variablen ganzzahlig sein müssen, und zusätzlich eine oder mehrere (lineare) Bedingungen in Form von Ungleichungen erfüllen müssen. Es wurden mehrere Erweiterungen zum Framework hinzugefügt: die pseudo-parallele Abarbeitung mehrerer lokaler Suchbäume, das vorzeitige Terminieren lokaler Suchbäume sowie eine unabhängige Variablen-Fixing-Heuristik. Durch diese Erweiterungen können die Parameter für Local Branching im Laufe der Berechnung beliebig verändert werden. Ein wesentliches Ziel beim Entwurf des Frameworks war eine klare Kapselung des Local Branching Algorithmus, um die Einbettung in andere, höhere Suchalgorithmen zu ermöglichen, etwa in evolutionäre Algorithmen. Als Beispielapplikation wurde ein Solver für das mehrdimensionale Rucksackproblem implementiert. Eine eigene Local Branching Metaheuristik beschränkt die Größe lokaler Bäume durch Knotenlimits und kann den Suchraum durch Anwendung der Variablen-Fixing-Heuristik weiter einschränken. Die Testergebnisse zeigen signifikante Vorteile für Local Branching im Vergleich zum normalen Branch and Cut Algorithmus. Vor allem für große, komplexe Testinstanzen liefert die Suche in lokalen Bäumen oft bessere Resultate am Anfang der Berechnung. Dadurch wird auch die Zeit zum Finden (und Beweisen) der optimalen Lösung potentiell verringert, da dadurch früher zusätzliche Teile des Suchbaums weggeschnitten werden können.</t>
  </si>
  <si>
    <t>TUW-139781</t>
  </si>
  <si>
    <t>null</t>
  </si>
  <si>
    <t>none extracted value</t>
  </si>
  <si>
    <t>none expected</t>
  </si>
  <si>
    <t>NA</t>
  </si>
  <si>
    <t>TUW-139785</t>
  </si>
  <si>
    <t>In this master thesis a generic libray of efficient metaheuristics for combinatorial optimization is presented. In the version at hand classes that feature local search, simulated annealing, tabu search, guided local search and greedy randomized adaptive search procedure were implemeted. Most notably a generic implementation features the advantage that the problem dependent classes and methods only need to be realized once without targeting a specific algorithm because these parts of the sourcecode are shared among all present algorithms contained in EAlib. This main advantage is then exemplarily demonstrated with the quadratic assignment problem. The sourcecode of the QAP example can also be used as an commented reference for future problems. Concluding the experimental results of the individual metaheuristics reached with the presented implementation are presented.</t>
  </si>
  <si>
    <t>In this master thesis a generic libray of efficient metaheuristics for combinatorial optimization is presented. In the version at hand classes that feature local search, simulated annealing, tabu search, guided local search and greedy randomized adap-tive search procedure were implemeted. Most notably a generic implementation features the advantage that the problem dependent classes and methods only need to be realized once without targeting a specific algorithm because these parts of the sourcecode are shared among all present algorithms contained in EAlib. This main advantage is then exemplarily demonstrated with the quadratic assignment problem. The sourcecode of the QAP example can also be used as an commented reference for future problems. Concluding the experimental results of the individual metaheuristics reached with the presented implementation are presented. Kurzfassung In dieser Diplomarbeit wird eine generische Bibliothek von effizienten Metaheuris-tiken für kombinatorische Optimierungsprobleme vorgestellt. In der vorliegenden Eine generische Implementierung bietet vorallem den Vorteil das bei einem neuen zu lösendem Problem nur einige bestimmte problemabhängige Klassen und Metho-den realisiert werden müssen ohne sich schon im Vorhinein einen speziellen Algorith-mus festzulegen, da diese Klassen und Methoden von allen in der EAlib vorhanden Metaheuristiken verwendet werden. Die Vorteile dieser Bibliothek werden anschließend anhand des Quadratic Assignment Problems ausführlich dargestellt. Dieses Beispiel dient zusätzlich auch noch als kommentierte Referenz für zukünftige Problemimplentierungen. Abschließend werden die Resulate der Experimente mit den verschiedenen Meta-heuristiken präsentiert. 1 Danksagung An dieser stelle möchte ich mich bei allen Menschen bedanken die zum Gelingen dieser Diplomarbeit beigetragen haben. Dieser Dank gilt meinem Betreuer Prof. Raidl, der mich mit großer Geduld am Weg zum Abschluß begleitet hat und mit mir in den vielen Treffen oft nützliche Ideen entwickelt hat. Meinen Eltern und meinem Bruder Ronald danke ich für ein sorgloses Studium und die moralische Unterstützung wenn die Motivation einmal nicht so groß war. Bei meinen Studienkollegen, besonders bei Harry und Zamb, bedanke ich mich für die Freundschaft, den Spaß und die gegenseitige Unterstützung. Last but not least möchte ich mich auch bei meinen Mitbewohnern Sic0 und Leo bedanken, die mir während meiner Arbeit die nötige Ruhe zukommen ließen, aber natürlich auch ab und zu für willkommene Ablenkung gesorgt haben. Natascha danke ich für die schöne gemeinsame Zeit. 2</t>
  </si>
  <si>
    <t>TUW-140047</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</si>
  <si>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</si>
  <si>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</si>
  <si>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TUW-140048</t>
  </si>
  <si>
    <t>UN/CEFACT's Modeling Methodology (UMM) is a well accepted and formal notation to analyze and design B2B business processes. In a service oriented architecture (SOA) environment process specification languages like the Business Process Specification Schema (BPSS) are used to configure B2B information systems. However ,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</si>
  <si>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TUW-140229</t>
  </si>
  <si>
    <t>Detecting the needs of learners is a challenging but essential task to be able to provide adaptivity. In this paper we present a tool that enables learning management systems (LMS) to detect learning styles based on the behavior of learners during an online course. By calculating the learning styles and filling the student model of LMS with such personal data, a basis for adaptivity is provided.</t>
  </si>
  <si>
    <t>Detecting the needs of learners is a challenging but essential task to be able to provide adaptivity. In this paper we present a tool that enables learning management systems (LMS) to detect learning styles based on the behavior of learners during an online course. By calculating the learning styles and filling the student model of LMS with such personal data, a basis for adaptivity is provided. MASPLANG [2] and CS383 [3]. But these systems use a questionnaire for detecting learning styles. Garcia et al. [4] investigated the use of Bayesian networks to detect learning styles based on the behavior of learners in a web-based educational system. While their work is focused on the use of Bayesian networks, our approach sums up indications of preferences based on patterns, equally to the approach of learning style questionnaires. Moreover, we propose a tool for LMS in general rather than for one specific system.</t>
  </si>
  <si>
    <t>TUW-140253</t>
  </si>
  <si>
    <t>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</si>
  <si>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Process types-a kind of behavioral types-specify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</si>
  <si>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TUW-140308</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</si>
  <si>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 efficiency, determinism, parallelism, etc. The presented examples were used by the author in a pre-university course, they may also be used in secondary schools to help understanding some concepts of computer science.</t>
  </si>
  <si>
    <t>TUW-140533</t>
  </si>
  <si>
    <t>Formal specification and verification of software have made small but continuous advances throughout its long history, and have reached a point where commercial tools became available for verifying programs semi-automatically or automatically. The aim of the master thesis is to evaluate commercial and academic verification tools with respect to their usability in developing software and in teaching formal methods. The thesis will explain the theoretical foundation and compare the capabilities and characteristics of selected commercial and academic tools on concrete examples. The theoretical foundations deal on the one hand with the general ideas and principles of formal software verification, on the other hand present some internals of the selected tools to give a comprehensive understanding. The discussed tools are the Frege Program Prover, KeY, Perfect Developer, and the Prototype Verification System. The examples encompass simple standard computer science problems. The evaluation of these tools concentrates on the whole development process of specification and verification, not just on the verification results.</t>
  </si>
  <si>
    <t>TUW-140867</t>
  </si>
  <si>
    <t>We present the status of formal methods at our university, and describe our course on formal software verification in more detail. We report our experiences in using Perfect Developer for the course assignments.</t>
  </si>
  <si>
    <t>TUW-140895</t>
  </si>
  <si>
    <t>This master thesis presents an ant colony optimisation algorithm for the bounded diameter minimum spanning tree problem, a N P-hard combinatorial optimisation problem with various application fields, e.g. when considering certain aspects of quality in communication network design. The algorithm is extended with local optimisation in terms of a variable neighbourhood descent algorithm based on four different neighbourhood structures. These neighbourhood structures have been designed in a way to enable a fast identification of the best neighbouring solution. The proposed algorithm is empirically compared to various evolutionary algorithms and a variable neighbourhood search implementation on Euclidean instances based on complete graphs with up to 1000 nodes considering either solution quality as well as computation time. It turns out that the ant colony optimisation algorithm performs best among these heuristics with respect to quality of solution, but cannot reach the results of the variable neighbourhood search implementation concerning computation time.</t>
  </si>
  <si>
    <t>ZUSAMMENFASSUNG Im Rahmen dieser Magisterarbeit wurde ein Ant Colony Optimisation Algorithmus für das durchmesserbeschränkte minimale Spannbaum Problem erarbeitet. Bei diesem Problem handelt es sich um ein N P-schweres kombinatorisches Optimierungsproblem mit zahl-reichen praktischen Anwendungsgebieten, zum Beispiel im Netzwerkdesign. Der Algorith-mus wurde mit einer lokalen Optimierungsheuristik, nämlich einem Variable Neighbourhood Descent, erweitert. Diese lokale Optimierungsheuristik arbeitet auf vier verschiedenen Nachbarschaftsstrukturen, bei deren Entwicklung besonders auf eine effiziente Evaluierung der Nachbarschaft einer Lösung Wert gelegt wurde. Vergleiche mit verschiedenen evolu-tionären Algorithmen und einer variablen Nachbarschaftssuche auf euklidischen Instanzen bis zu 1000 Knoten hinsichtlich Lösungsqualität als auch Berechnungszeit zeigen, dass der Ant Colony Optimisation Algorithmus bei ausreichend Zeit die bisher besten bekan-nten Ergebnisse zum Teil deutlichübertreffendeutlich¨deutlichübertreffen kann, hingegen bei Testläufen mit starker Zeitbeschränkung nicht die Lösungsqualität der variablen Nachbarschaftssuche erreichen kann. ABSTRACT This master thesis presents an ant colony optimisation algorithm for the bounded diameter minimum spanning tree problem, a N P-hard combinatorial optimisation problem with various application fields, e.g. when considering certain aspects of quality in communication network design. The algorithm is extended with local optimisation in terms of a variable neighbourhood descent algorithm based on four different neighbourhood structures. These neighbourhood structures have been designed in a way to enable a fast identification of the best neighbouring solution. The proposed algorithm is empirically compared to various evolutionary algorithms and a variable neighbourhood search implementation on Euclidean instances based on complete graphs with up to 1000 nodes considering either solution quality as well as computation time. It turns out that the ant colony optimisation algorithm performs best among these heuristics with respect to quality of solution, but cannot reach the results of the variable neighbourhood search implementation concerning computation time.</t>
  </si>
  <si>
    <t>TUW-140983</t>
  </si>
  <si>
    <t>In this paper we construct adaptive user profiles from tagging data. We present and evaluate an algorithm for creating such profiles, characterizing its behavior through statistical analysis.</t>
  </si>
  <si>
    <t>TUW-141024</t>
  </si>
  <si>
    <t>Clinical practice guidelines are widely used to support medical staff in treatment planning and decision-making, whereas, the classification of different recommendations in the CPGs are one of the most important information sources to use. However, there is a lack of consensus amongst guideline developers, regarding those classification schemes. To address this problem, we mapped the different graded and ungraded evidence information used by different guideline developing organizations into our meta schema. In this paper we describe how guideline representation languages, such as Asbru and PROforma can be extended to model our meta schema.</t>
  </si>
  <si>
    <t>TUW-141065</t>
  </si>
  <si>
    <t>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</si>
  <si>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 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</si>
  <si>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TUW-141121</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</si>
  <si>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</si>
  <si>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</si>
  <si>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TUW-141140</t>
  </si>
  <si>
    <t>Current model-driven Web Engineering approaches (such as OO-H, UWE or WebML) provide a set of methods and supporting tools for a systematic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model-driven Web Engineering methods, and the existing experience and knowledge in the field. This paper presents the background, motivation, scope, and objectives of MDWEnet. Furthermore, it reports on the MDWEnet results and achievements so far, and its future plan of actions.</t>
  </si>
  <si>
    <t>TUW-141336</t>
  </si>
  <si>
    <t>The QXOR-SAT problem is the quantified version of the satisfiability problem XOR-SAT in which the connective exclusive-or is used instead of the usual or. We study the phase transition associated with random QXOR-SAT instances. We give a description of this phase transition in the case of one alternation of quantifiers, thus performing an advanced practical and theoretical study on the phase transition of a quantified problem.</t>
  </si>
  <si>
    <t>TUW-141618</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</si>
  <si>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certain``certain``update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</si>
  <si>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certain``certain``update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 ____________________________ 1)</t>
  </si>
  <si>
    <t>TUW-141758</t>
  </si>
  <si>
    <t>Medical information is often stored in a narrative way, which makes the automated processing a difficult and time-consuming task. Persons responsible for the authoring of medical documents do not take care of a further processing with automated systems. So, information stored in medical writings is not directly usable for the processing with computers. Due to this, efforts have been made to transfer these narrative documents in a format easier processable with computers. This matter of fact also applies to clinical practice guidelines (CPGs). As many medical documents , CPGs are written in a narrative speech as well, without regards to a computer-assisted processing. For the implementation of CPGs in medical facilities an automated processing is therefore desirable. An important fact is that a lot of information in CPGs is provided in a negated form, expressing that certain circumstances in patients or treatments are not available, existing or applicable. Although negated, this information is nevertheless very useful, since it can express the absence of certain conditions or diseases in patients. Moreover, negations can describe which treatment options should not be taken into account for a given patient, helping a practising physician or nurse in his/her decision process for the assortment of a proper treatment. Thus, a proper Negation Detection in CPGs is an important task for the automated processing of this type of medical documents. It helps to accelerate the decision making process and can support medical staff in their care for patients. We developed algorithms capable of Negation Detection in CPGs. We use syntactical methods provided by the English language to achieve a precise detection of occuring negations. According to our results we are convinced that the involvement of syntactical methods can improve Negation Detection, not only in medical writings but also in arbitrary narrative texts.</t>
  </si>
  <si>
    <t>Medical information is often stored in a narrative way, which makes the automated processing a difficult and time-consuming task. Persons responsible for the authoring of medical documents do not take care of a further processing with automated systems. So, information stored in medical writings is not directly usable for the processing with computers. Due to this, efforts have been made to transfer these narrative documents in a format easier processable with computers. This matter of fact also applies to clinical practice guidelines (CPGs). As many medical documents , CPGs are written in a narrative speech as well, without regards to a computer-assisted processing. For the implementation of CPGs in medical facilities an automated processing is therefore desirable. An important fact is that a lot of information in CPGs is provided in a negated form, expressing that certain circumstances in patients or treatments are not available, existing or applicable. Although negated, this information is nevertheless very useful, since it can express the absence of certain conditions or diseases in patients. Moreover, negations can describe which treatment options should not be taken into account for a given patient, helping a practising physician or nurse in his/her decision process for the assortment of a proper treatment. Thus, a proper Negation Detection in CPGs is an important task for the automated processing of this type of medical documents. It helps to accelerate the decision making process and can support medical staff in their care for patients. We developed algorithms capable of Negation Detection in CPGs. We use syntactical methods provided by the English language to achieve a precise detection of occuring negations. According to our results we are convinced that the involvement of syntactical methods can improve Negation Detection, not only in medical writings but also in arbitrary narrative texts. ii</t>
  </si>
  <si>
    <t>TUW-168222</t>
  </si>
  <si>
    <t>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</si>
  <si>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 Still, for the German language, not much research on the relation between an individual's perceptional preference and his or her language use has been done yet. To be able to go deeper into that idea, (1) a lexical corpus of perceptional expressions and (2) a software tool that automatically filters those expressions from a text are needed. Those two steps shall be explained in this abstract.</t>
  </si>
  <si>
    <t>TUW-168482</t>
  </si>
  <si>
    <t>Formal dialogue games are a traditional approach to characterize the semantics of logics. In the 1970s Robin Giles attempted to provide an operational foundation for formal reasoning in physical theories by dialogue games based on atomic experiments that may show dispersion. This thesis motivates, describes and analyzes his approach and the connection to t-norm based fuzzy logics. We give a short introduction into t-norms and many-valued logics based on t-norms. In particular we focus on three fundamental t-norm based fuzzy logics: Lukasiewicz Logic, Gödel Logic, and Product Logic. We present and discuss several approaches for extending the game rules of Giles's Game in order to make it adequate for Gödel Logic and Product Logic. Moreover, we give hints at a strong correspondence between winning strategies in the game and derivations in an analytic proof system based on relational hypersequents. Another type of dialogue games are truth comparison games. This type is suitable for Gödel Logic and relates more to the degree based semantics of that logic than Giles's Game. We present the game and discuss winning strategies for both players indicating the validity or refutability of a formula. Additionally, several utilities implemented in the context of this thesis are presented. Amongst these is a web-based application which allows for the interactive exploration of Giles's Game and its extensions.</t>
  </si>
  <si>
    <t>Zusammenfassung Formale Dialogspiele werden schon seit langem dazu verwendet, die Semantik verschiedener Logiken zu charakterisieren. In den 70er Jahren präsentierte Robin Giles seinen Versuch, eine operationale Grundlage für formales Schließen zu definieren, basierend auf atomaren Exper-imenten, welche Dispersion aufweisen können. Diese Masterarbeit motiviert und beschreibt seinen Ansatz und die Verbindung zu t-Norm-basierten Fuzzy-Logiken. Wir geben eine kurze Einführung in t-Normen und mehrwertige Fuzzy-Logiken, die auf diese Bezug nehmen. Im Speziellen liegt der Schwerpunkt auf drei solchen fundamen-talen Fuzzy-Logiken: Lukasiewicz-Logik, Gödel-Logik und Produkt-Logik. Verschiedene Möglichkeiten, die Spielregeln von Giles' Spiel zü andern, um dieses adäquat für Gödel-und Produkt-Logik zu machen, werden präsentiert und diskutiert. Darüber hinaus beschreiben wir die starke Verbindung zwischen Gewinnstrategien im Spiel und Ableitungen in einem analytischen Kalkül, der auf relationalen Hypersequenten basiert. Eine andere Art von Dialogspielen sind sogenannte "Truth Comparison Games". Diese sind besonders geeignet für Gödel-Logik, da sie der gradbasierten Semantik der Gödel-Logik mehr entsprechen als Giles' Spiel. Wir präsentieren das Spiel und diskutieren Gewinnstrate-gien für beide Spieler, welche als Beweis für die Gültigkeit oder Widerlegbarkeit einer Formel gesehen werden können. Zusätzlich werden mehrere Hilfsprogramme vorgestellt, die im Kontext dieser Master-arbeit entwickelt wurden. Darunter befindet sich auch eine webbasierte Anwendung zur interaktiven Exploration von Giles' Spiel und dessen Erweiterungen. i Abstract Formal dialogue games are a traditional approach to characterize the semantics of logics. In the 1970s Robin Giles attempted to provide an operational foundation for formal reasoning in physical theories by dialogue games based on atomic experiments that may show dispersion. This thesis motivates, describes and analyzes his approach and the connection to t-norm based fuzzy logics. We give a short introduction into t-norms and many-valued logics based on t-norms. In particular we focus on three fundamental t-norm based fuzzy logics: Lukasiewicz Logic, Gödel Logic, and Product Logic. We present and discuss several approaches for extending the game rules of Giles's Game in order to make it adequate for Gödel Logic and Product Logic. Moreover, we give hints at a strong correspondence between winning strategies in the game and derivations in an analytic proof system based on relational hypersequents. Another type of dialogue games are truth comparison games. This type is suitable for Gödel Logic and relates more to the degree based semantics of that logic than Giles's Game. We present the game and discuss winning strategies for both players indicating the validity or refutability of a formula. Additionally, several utilities implemented in the context of this thesis are presented. Amongst these is a web-based application which allows for the interactive exploration of Giles's Game and its extensions. ii</t>
  </si>
  <si>
    <t>TUW-169511</t>
  </si>
  <si>
    <t>TUW-172697</t>
  </si>
  <si>
    <t>Creating a concrete plan for preserving an institution's collection of digital objects requires the evaluation of available solutions against clearly defined and measurable criteria. Preservation planning aids in this decision making process to find the best preservation strategy considering the institution's requirements, the planning context and possible actions applicable to the objects contained in the repository. Performed manually, this evaluation of possible solutions against requirements takes a good deal of time and effort. In this demonstration, we present Plato, an interactive software tool aimed at creating preservation plans.</t>
  </si>
  <si>
    <t>Creating a concrete plan for preserving an institution's collection of digital objects requires the evaluation of available solutions against clearly defined and measurable criteria. Preservation planning aids in this decision making process to find the best preservation strategy considering the institution's requirements, the planning context and possible actions applicable to the objects contained in the repository. Performed manually, this evaluation of possible solutions against requirements takes a good deal of time and effort. In this demonstration, we present Plato, an interactive software tool aimed at creating preservation plans. Plato Plato 1 implements the PLANETS 2 Preservation Planning approach [2] which provides a solid way of making informed and accountable decisions on which solution to put into practise in order to optimally preserve digital objects for a given purpose. The tool is integrated into the PLANETS Interop-erability Framework based on open J2EE and web technologies. Through this environment it integrates registries and services for preservation action and characterisation through flexible discovery and invocation. Characterisation services such as DROID 3 and JHove 4 are used for format identification and property extraction; based on this information, applicable action services such as emula-tion tools or the migration services provided by CRiB[3] are discovered through available registries. Comparison and validation of objects as an essential feature of the system maps the specified requirements such as essential object characteristics to measurable criteria that can be compared automatically. It thus considerably improves the repeatability, documentation and automation of preservation planning. Plato has been developed with very close attention to the web user interface to not impose any technical restrictions on the user when determining the requirements. Figure 1 shows the requirements for a preservation endeavour of a web archive laid out in a tree structure. The tool offers a fully flexible way to enable the specification of a wide range of measurement scales. As the definition of requirements in a tree structure is often done in a workshop setting, Plato also supports tree import from mind-mapping software 5. The applicability and usefulness of the tool has been validated in a series of workshops and case studies which involved various institutions [2, 1].</t>
  </si>
  <si>
    <t>TUW-174216</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</si>
  <si>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</si>
  <si>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</si>
  <si>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TUW-175428</t>
  </si>
  <si>
    <t>Within this thesis a real-world problem related to a warehouse for spare parts is considered. Regarding several constraints typically stated by spare parts suppliers the time needed to collect articles should be minimized. Based on continuously arriving orders by customers predefined delivery times and capacity constraints have to be met. To accomplish this task efficient pickup tours need to be determined which is the main issue covered by this work which comes to an end with experimental results of a concrete implementation of the proposed approach.
The algorithm presented embeds a specifically developed dynamic program for computing optimal walks through the warehouse into a general variable neighborhood search (VNS) scheme. Several stages are used for first splitting up all orders, then creating tours out of the results and finally assigning them to available workers. The VNS uses a variant of the variable neighborhood descent (VND) as local improvement procedure. While the neighborhood structures defined are intended to produce candidate solutions, a dynamic program specially designed to compute optimal order picking tours is used to evaluate them. For this purpose properties specific to warehouses are exploited such to compute optimal routes within polynomial time. The final assignment of workers to tours is realized by another VNS. The task is then to find an allocation such that the last article to be picked up will be collected as early as possible.
Evaluations of experimental results of a concrete implementation indicate that the presented approach provides valuable pickup plans and computation times can be kept low. Moreover the performed test runs have been compared to a reference solution which was computed based on an approach found in relevant literature. A detailed analysis of the obtained results showed that the application of the proposed approach to real-world instances is promising whereas the savings with respect to working time can be kept high. Overall an efficient as well as effective approach is introduced to solve this real-world problem.</t>
  </si>
  <si>
    <t>TUW-176087</t>
  </si>
  <si>
    <t>Reviews and few non-controlled studies showed the effectiveness of several specific designed computer video-games as an additional form of treatment in several areas. However, there is a lack in the literature of specially designed serious-games for treating mental disorders. Playmancer (ICT European initiative) aims to develop and assess a serious videogame that may help to treat underlying processes (e.g. lack of self-control strategies) in Eating and Impulse control disorders. Preliminary data will be shown.</t>
  </si>
  <si>
    <t>TUW-177140</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</si>
  <si>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</si>
  <si>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 1 Motivation and General Information An important issue in software development is to determine whether two encodings of a given problem are equivalent, i.e., whether they yield the same result on a given problem instance. Depending on the context of problem representations, different definitions of "equivalence" are useful and desirable. The system cc⊤ [1] (short for "correspondence-checking tool") is devised as a checker for a broad range of different such comparison relations defined between disjunctive logic programs (DLPs) under the answer-set semantics [2]. In a previous version of cc⊤, the system was designed to test correspondence between logic programs based on relativised strong equivalence under answer-set projection. Such a setting generalises the standard notion of strong equivalence [3] by taking the alphabet of the context programs as well as the projection of the compared answer sets to a set of designated output atoms into account [4]. The latter feature ⋆</t>
  </si>
  <si>
    <t>TUW-179146</t>
  </si>
  <si>
    <t>The publish/subscribe paradigm is a common concept for delivering events from information producers to consumers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</si>
  <si>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The publish/subscribe paradigm is a common concept for delivering events from information producers to consumers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</si>
  <si>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TUW-180162</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</si>
  <si>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</si>
  <si>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 Elevated use of keywords in BODY 5 1,$2,3,7,9 Keyword spamming of BODY 6 +1,2,3,7,9 Elevated use of keywords in the TITLE 7 $1,2,3,7,9 Keyword spamming of TITLE 8 1,2,3,$4,7,9,10 Keyword spamming of the URL</t>
  </si>
  <si>
    <t>TUW-181199</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</si>
  <si>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 applying tracing techniques for debugging logic programs under the answer-set semantics seems rather unnatural, since employing imperative solving algorithms would undermine the declarative flavour of ASP. In this paper, we present the system spock, a debugging support tool for answer-set programs making use of ASP itself. The implemented techniques maintain the declarative nature of ASP within the debugging process and are independent of the actual computation of answer sets.</t>
  </si>
  <si>
    <t>TUW-182414</t>
  </si>
  <si>
    <t>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
Auf der anderen Seite stellt eine derartige Datensammlung aber einen völlig neuen Datenbestand dar, der nicht nur rechtliche, sondern auch zahlreiche ethische Fragen betreffend seine Nutzung aufwirft. Diese werden in dem Ausmaß zunehmen, in dem die technischen Möglichkeiten zur automatischen Analyse und Interpretation dieser Daten leistungsfähiger werden. Da sich die meisten Web-Archivierungsinitiativen dieser Problematik bewusst sind, bleibt die Nutzung der Daten derzeit meist stark eingeschränkt, oder es wird eine Art von "Opt-Out"-Möglichkeit vorgesehen, wodurch Webseiteninhaber die Aufnahme ihrer Seiten in ein Webarchiv ausschließen können. Mit beiden Ansätzen können Webarchive ihr volles Nutzungspotential nicht ausschöpfen.
Das World Wide Web hat sich zu einem integralen Bestandteil unserer Publikations-und Kommunikationskultur entwickelt. Als solches bietet es uns einen reichhaltigen Schatz an wertvollen Informationen, die teilweise ausschließlich in elektronischer Form verfügbar sind, wie z.B. Informationsportale, Informationen zu zahlreichen Projekten und Bürgerinitiativen, Diskussionsforen, soziale Netze und Ähnliches. Weiters beeinflussen die technischen Möglichkeiten sowohl die Art der Gestaltung von Webseiten, als auch die Art, wie wir mit Information umgehen, wie unsere Gesellschaft vernetzt ist, wie sich Information ausbreitet bzw. wie sie genutzt wird. All dies stellt einen immens wertvollen Datenbestand dar, dessen Bedeutung uns teilweise erst bewusst werden mag, wenn dieser nicht mehr verfügbar ist. Dieser Artikel beschreibt einleitend kurz die Technologien, die zur Sammlung von Webinhalten zu Archivierungszwecken verwendet werden. Er hinterfragt Annahmen betreffend die freie Verfügbarkeit der Daten und unterschiedliche Nutzungsarten. Darauf aufbauend identifiziert er eine Reihe von offenen Fragen, deren Lösung einen breiteren Zugriff und Nutzung von Webarchiven erlauben könnte.</t>
  </si>
  <si>
    <t>Kurzfassung 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 Auf der anderen Seite stellt eine derartige Datensammlung aber einen völlig neuen Datenbestand dar, der nicht nur rechtliche, sondern auch zahlreiche ethische Fragen betreffend seine Nutzung aufwirft. Diese werden in dem Ausmaß zunehmen, in dem die technischen Möglichkeiten zur automatischen Analyse und Interpretation dieser Daten leistungsfähiger werden. Da sich die meisten Web-Archivierungsinitiativen dieser Problematik bewusst sind, bleibt die Nutzung der Daten derzeit meist stark eingeschränkt, oder es wird eine Art von "Opt-Out"-Möglichkeit vorgesehen, wodurch Webseiteninhaber die Aufnahme ihrer Seiten in ein Webarchiv ausschließen können. Mit beiden Ansätzen können Webarchive ihr volles Nutzungspotential nicht ausschöpfen. Das World Wide Web hat sich zu einem integralen Bestandteil unserer Publikations-und Kommunikationskultur entwickelt. Als solches bietet es uns einen reichhaltigen Schatz an wertvollen Informationen, die teilweise ausschließlich in elektronischer Form verfügbar sind, wie z.B. Informationsportale, Informationen zu zahlreichen Projekten und Bürgerinitiativen, Diskussionsforen, soziale Netze und Ähnliches. Weiters beeinflussen die technischen Möglichkeiten sowohl die Art der Gestaltung von Webseiten, als auch die Art, wie wir mit Information umgehen, wie unsere Gesellschaft vernetzt ist, wie sich Information ausbreitet bzw. wie sie genutzt wird. All dies stellt einen immens wertvollen Datenbestand dar, dessen Bedeutung uns teilweise erst bewusst werden mag, wenn dieser nicht mehr verfügbar ist. Dieser Artikel beschreibt einleitend kurz die Technologien, die zur Sammlung von Webinhalten zu Archivierungszwecken verwendet werden. Er hinterfragt Annahmen betreffend die freie Verfügbarkeit der Daten und unterschiedliche Nutzungsarten. Darauf aufbauend identifiziert er eine Reihe von offenen Fragen, deren Lösung einen breiteren Zugriff und Nutzung von Webarchiven erlauben könnte. Die fehlende langfristige Verfügbarkeit ist eine der entscheidenden Schwachstellen des World Wide Web. Unterschiedlichen Studien zufolge beträgt die durchschnittliche Lebensdauer eine Webressource zwischen wenigen Tagen und Monaten. So können schon binnen kürzester Zeit wertvolle Informationen nicht mehr über eine angegebene URL bezogen werden, bzw. stehen Forschern in naher und ferner Zukunft de-fakto keine Materialien zur Verfügung, um diese unsere Kommunikationskultur zu analysieren. Selbst Firmen haben zunehmend Probleme, Informationen über ihre eigenen Projekte, die vielfach nicht über zentrale Dokumentmanagementsysteme sondern webbasiert und kollaborativ in wikiartigen Systemen verwaltet werden, verfügbar zu halten.</t>
  </si>
  <si>
    <t>TUW-182899</t>
  </si>
  <si>
    <t>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t>
  </si>
  <si>
    <t>As photographic technologies continue to develop, so too do the social practices surrounding their use. The focus of this paper is on the social practices surrounding images captured from a new photographic device-SenseCam-which,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t>
  </si>
  <si>
    <t>TUW-185321</t>
  </si>
  <si>
    <t>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</si>
  <si>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 to model the project/domain knowledge that are used and understood by all stakeholders and tools. Concepts in this model are then mapped to local tool data models, which model common domain concepts in different ways. Based on this mapping queries to the domain knowledge can be resolved via the mappings by local tool data queries. We will check the feasibility of querying the on-tologies in EKB written in SPARQL 1 format with the case from an open source project. The major result is the easier definition of queries on project data originating from heterogeneous background.</t>
  </si>
  <si>
    <t>TUW-185441</t>
  </si>
  <si>
    <t>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graph-based shape analyses and make recommendations concerning the combination of analysis parameters.</t>
  </si>
  <si>
    <t>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compare-for the first time-the relative quality of the state-of-the-art graph-based shape analyses and make recommendations concerning the combination of analysis parameters. II. CONTRIBUTIONS We implemented multiple instances of state-of-the-art graph-based shape analyses for a subset of the C++ programming language and developed an algorithm based on three-valued logic that extracts alias information from shape graphs. Using this algorithm as a metric indicating the precision of the underlying shape analysis we are able to judge the effects of individual analysis parameters on runtime and precision of the analyses. In detail, the contributions address theory, practice, and assessment of shape analyses: A. THEORY</t>
  </si>
  <si>
    <t>TUW-186227</t>
  </si>
  <si>
    <t>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</si>
  <si>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 evant guideline knowledge and to disambiguate this knowledge. For model-centric formalization the modeler formulates a conceptual model of a guideline without a direct relationship between the original text and the model. This modeling process involves steps like generating detailed data models of clinical concepts and fundamental parameters, specifying a logical and process structure of the CPG, and modeling the guideline knowledge by means of a flowchart-like graph.</t>
  </si>
  <si>
    <t>TUW-189842</t>
  </si>
  <si>
    <t>New technologies open up possibilities for designing interactive experiences that can engage and motivate post-stroke survivors to undertake what would otherwise be boring repetitive movements. In this paper we outline a few of the challenges we met as part of the cross-disciplinary Motivating Mobility project. These are: the extended 'user'; autonomy and motivation; and early prototype studies.</t>
  </si>
  <si>
    <t>Geraldine Fitzpatrick Anna Wilkinson, Sue Mawson New technologies open up possibilities for designing interactive experiences that can engage and motivate post-stroke survivors to undertake what would otherwise be boring repetitive movements. In this paper we outline a few of the challenges we met as part of the cross-disciplinary Motivating Mobility project. These are: the extended 'user'; autonomy and motivation; and early prototype studies.</t>
  </si>
  <si>
    <t>TUW-191715</t>
  </si>
  <si>
    <t>In this paper we give an overview of the current research trends and explore the challenges in several subfields of the scientific discipline of computer graphics: interactive and photorealistic rendering, scientific and information visualization, and visual analytics. Five challenges are extracted that play a role in each of these areas: scalability, semantics, fusion, interaction, acquisition. Of course, not all of these issues are disjunct to each other, however the chosen structure allows for a easy to follow overview of the concrete future challenges.</t>
  </si>
  <si>
    <t>TUW-191977</t>
  </si>
  <si>
    <t>Digital Library (DL) interoperability requires addressing a variety of issues associated with functionality. We report on the analysis and solutions identified by the Functionality Working Group of the DL.org project during its deliberations on DL interoperability. Ultimately, we hope that work based on our perspective will lead to improved architectures and software, as well as to greater interoperability, for next-generation DL systems.</t>
  </si>
  <si>
    <t>Digital Library (DL) interoperability requires addressing a variety of issues associated with functionality. We report on the analysis and solutions identified by the Functionality Working Group of the DL.org project during its deliberations on DL interoperability. Ultimately, we hope that work based on our perspective will lead to improved architectures and software, as well as to greater interoperability, for next-generation DL systems. 1 Introduction A huge volume of information and knowledge is acquired and managed by distinct Digital Libraries (DLs). This leads to problems for academic and public libraries that often work with scores of such DLs and seek to support patrons facing a broad range of systems and services. Similar problems are faced by students, faculty, researchers, scholars, knowledge workers, and the general public. Also of concern is e-science, where labs and centers must use different DLs to address global challenges. Interoperability among all the DLs needed in each case is a serious concern. Manifesting a broad range of features and capabilities, DL systems employ diverse proprietary solutions and varying applications of a broad range of standards. The problem is further aggravated by the complexity and scale of modern DL systems and problems such as API mismatch, data format mismatch, and missing components. Interoperability has been the main issue of concern for the DL.org project [4]. Its work is based on the DELOS Digital Library Reference Model [3], in particular, the multi-dimensional representation of the DL domain and the identification of six primary concepts that characterize Digital Libraries: content, users, functionality, policy, quality, and architecture. In this paper, we present results from the discussions</t>
  </si>
  <si>
    <t>TUW-192724</t>
  </si>
  <si>
    <t>Human resource strategy can emerge within a decentralized decision structure that gives managers autonomy to take responsive actions while overall strategic direction is considered within a strategic planning process. This study defines the concept of employee selection (especially strategic employee selection) and hypothesizes on the positive correlation between innovation characteristic in SME and value of strategic employee (the so called personnel usefulness function). An empirical study illustrates the importance of both elements in an integrative human resource strategy formation process particularly for firms operating in the international environments.</t>
  </si>
  <si>
    <t>TUW-194085</t>
  </si>
  <si>
    <t>Topology is the general mathematical theory of convergence. Distributed computing is the formal investigation of communicating concurrent processes. We explore applications of topology to distributed computing in two directions: (1) Point-set topology and (2) algebraic topology.
We use the former to study the topological structure of infinite execution trees. This enables us to unify a number of impossibility proofs, in particular, the impossibility of distributed consensus — the task of all processes in a system agreeing on a single value — in various (close to) asynchronous systems with crash failures.
The latter is used to look into the combinatorial structure of configurations, i.e., the collection of current process states in the system. Configurations are regarded as simplices in a simplicial complex, and topological incompatibility of such complexes is utilized to prove the impossibility of a generalization of distributed consensus in certain systems. The particular problem considered is k-set agreement, which is the task of letting all processes agree to values within a set of at most k elements.</t>
  </si>
  <si>
    <t>A-1040 Wien Karlsplatz 13 Tel. +43/(0)1/58801-0 http://www.tuwien.ac.at Erklärung Thomas Nowak Rechte Wienzeile 73/23 1050 Wien Hiermit erkläre ich, dass ich diese Arbeit selbstständig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Abstract Topology is the general mathematical theory of convergence. Distributed computing is the formal investigation of communicating concurrent processes. We explore applications of topology to distributed computing in two directions: (1) Point-set topology and (2) algebraic topology. We use the former to study the topological structure of infinite execution trees. This enables us to unify a number of impossibility proofs, in particular, the impossibility of distributed consensus-the task of all processes in a system agreeing on a single value-in various (close to) asynchronous systems with crash failures. The latter is used to look into the combinatorial structure of configurations, i.e., the collection of current process states in the system. Configurations are regarded as simplices in a simplicial complex, and topological incompatibility of such complexes is utilized to prove the impossibility of a generalization of distributed consensus in certain systems. The particular problem considered is k-set agreement, which is the task of letting all processes agree to values within a set of at most k elements. Kurzfassung Topologie ist die mathematisch adäquate Art, umüberum¨umüber Konvergenz zu sprechen. Distributed Computing ist das formale Studium von verteilten Systemen. Die Arbeit beschäftigt sich mit zwei Anwendungen der Topologie im Bereich des Distributed Computing: (1) Mengentheoretische Topologie und (2) algebraische Topologie. Erstere wird verwendet, um die topologische Struktur von unendlichen Bäumen, die die InformationüberInformation¨Informationüber mögliche Ausführungen der Algorithmen sub-sumieren, zu untersuchen. Dieses Wissen wird verwendet, um einen einheitlichen Beweis der Unmöglichkeit von Distributed Consensus in mehreren Systemmo-dellen zu geben. Consensus ist das Einigen aller Prozesse des Systems auf einen einzigen Wert. Zweitere wird verwendet, um die kombinatorische Struktur von Konfiguratio-nen, also der Zusammenfassung aller lokaler Zustände der Prozesse, zu untersu-chen. Hierbei wird eine Konfiguration als Simplex in einem Simplizialkomplex aufgefasst. Die topologische Unvereinbarkeit solcher Komplexe ermöglicht einen Beweis der Unmöglichkeit von k-Set Agreement in gewissen Systemen. Das ist eine Verallgemeinerung des Consensus-Problems: Es wird nicht mehr verlangt, dass sich die Prozesse auf nur einen Wert einigen, sondern es wird erlaubt, dass bis zu k unterschiedliche Werte auftreten.</t>
  </si>
  <si>
    <t>TUW-194561</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</si>
  <si>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</si>
  <si>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TUW-194660</t>
  </si>
  <si>
    <t>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 we describe the implementation of an extension for pattern matching of interaction rules. Furthermore, we show the cor-rectness of the implementation and discuss its complexity.</t>
  </si>
  <si>
    <t>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 we describe the implementation of an extension for pattern matching of interaction rules. Furthermore, we show the cor-rectness of the implementation and discuss its complexity. rules model the addition of natural numbers (encoded by 0 and a successor function S): T +</t>
  </si>
  <si>
    <t>TUW-197422</t>
  </si>
  <si>
    <t>Visual Analytics strongly emphasizes the importance of interaction. However, until now, interaction is only sparingly treated as subject matter on its own. How and why interactivity is beneficial to gain insight and make decisions is mostly left in the dark. Due to this lack of initial direction, it seems important to make further attempts in facilitating a deeper understanding of the concept of interactivity. Therefore, different perspectives towards interactivity are discussed and cognitive theories and models are investigated. The main aim of this paper is to broaden the view on interaction and spark further discussion towards a sound theoretical grounding for the field.</t>
  </si>
  <si>
    <t>TUW-197852</t>
  </si>
  <si>
    <t>To describe the structure of a system, the UML Class Diagram yields the means-of-choice. Therefor, the Class Diagram provides concepts like class, attribute, operation, association, generalization, aggregation, enumeration, etc. When students are introduced to this diagram, they often have to solve exercises where texts in natural language are given and they have to model the described systems. When analyzing such exercises, it becomes evident that certain kinds of phrases describing a particular concept appear again and again contextualized to the described domain.
In this paper, we present an approach which allows the automatic generation of tex-tual specifications from a given Class Diagram based on standard phrases in natural language. Besides supporting teachers in preparing exercises, such an approach is also valuable for various e-learning scenarios.</t>
  </si>
  <si>
    <t>To describe the structure of a system, the UML Class Diagram yields the means-of-choice. Therefor, the Class Diagram provides concepts like class, attribute , operation, association, generalization, aggregation, enumeration, etc. When students are introduced to this diagram, they often have to solve exercises where texts in natural language are given and they have to model the described systems. When analyzing such exercises, it becomes evident that certain kinds of phrases describing a particular concept appear again and again contextualized to the described domain. In this paper, we present an approach which allows the automatic generation of tex-tual specifications from a given Class Diagram based on standard phrases in natural language. Besides supporting teachers in preparing exercises, such an approach is also valuable for various e-learning scenarios.</t>
  </si>
  <si>
    <t>TUW-198400</t>
  </si>
  <si>
    <t>Although our society is critically dependent on software systems, these systems are mainly secured by protection mechanisms during operation instead of considering security issues during software design. Deficiencies in software design are the main reasons for security incidents, resulting in severe economic consequences for (i) the organizations using the software and (ii) the development companies. Lately, model-driven development has been proposed in order to increase the quality and thereby the security of software systems. This paper evaluates current efforts that position security as a fundamental element in model-driven development, highlights their deficiencies and identifies current research challenges. The evaluation shows that applying special-purpose methods to particular aspects of the problem is more suitable than applying generic ones, since (i) the problem can be represented on the proper abstraction level, (ii) the user can build on the knowledge of experts, and (iii) the available tools are more efficient and powerful.</t>
  </si>
  <si>
    <t>TUW-198401</t>
  </si>
  <si>
    <t>IT security incidents pose a major threat to the efficient execution of corporate strategies and business processes. Although companies generally spend a lot of money on security companies are often not aware of their spending on security and even more important if these investments into security are effective. This paper provides decision makers with an overview of decision support techniques, describes pros and cons of these methodologies.</t>
  </si>
  <si>
    <t>TUW-198405</t>
  </si>
  <si>
    <t>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defining Secure Business Processes that are economically and technically efficient.</t>
  </si>
  <si>
    <t>TUW-198408</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</si>
  <si>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</si>
  <si>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</si>
  <si>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TUW-200745</t>
  </si>
  <si>
    <t>In this work, an algorithm for the generalized minimum spanning tree problem (GMST) is developed. Given is a complete graph where the nodes are partitioned into clusters. A solution is a spanning tree which contains exactly one node of each cluster and its costs are minimal. This problem is NP-hard. In this work, a heuristic is developed for this problem.
In this method, an evolutionary algorithm (EA) is used with two different solution archives. Using a solution archive, it is possible to store solutions generated by the EA in order to detect duplicates and converts duplicate solutions into new solutions. One solution archive based on an encoding in which the spanned nodes of each cluster in the solution are stored. The other archive is based on an encoding which characterizes the connections between the clusters.
These archives are extended by a bounding strategy based on the branch-and-bound technique. They try to calculate appropriate bounds at a convenient positions which give information about how good the solutions in the respective area of the archive can be in the best case. If a bound was found which is worse than the best known solution, the solutions are unattractive in the course of the algorithm and will not be considered. Therefore inferior solutions can be detected at an early stage and only promising solutions that can bring improvements will be pursued.
In addition to the bounding strategy a nearest neighbor approach is implemented in which a cluster attached to the spanning tree is preferred among the the n nearest neighboring clusters.
Tests were carried out in which the bounding strategy was used in the different variants. These tests led to the conclusion that the bounding strategy leads to an improvement in comparison to the "normal" archives. The comparison between the archives shows that the pop version lead to better results than the gosh version. When both archives are used simultaneously, the results are better than the results of the other two variants.</t>
  </si>
  <si>
    <t>A-1040 Wien Karlsplatz 13 Tel. +43-1-58801-0 www.tuwien.ac.at Erklärung Christian Gruber Wachbergsraße 29 3382 Schollach Hiermit erkläre ich, dass ich diese Arbeit selbständig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ii Kurzfassung In dieser Arbeit wird ein Algorithmus für das Generalized Minimum Spanning Tree-Problem (GMST) entwickelt. Beim GMST-Problem ist ein vollständiger Graph gegeben, bei dem die Knoten in Cluster partitioniert sind. Als Lösung wird ein Spannbaum gesucht, der von jedem Cluster genau einen Knoten beinhaltet und dessen Kosten minimal sind. Dieses Problem ist NP-schwierig. In dieser Arbeit wird eine Heuristik für dieses Problem entwickelt. Bei diesem Verfahren wird ein Evolutionärer Algorithmus (EA) mit zwei ver-schiedenen Lösungsarchiven verwendet. Die Lösungsarchive werden dazu benutzt Lösungen zu speichern, um Duplikate zu erkennen und diese in neue Lösungen umzuwandeln. Das eine Lösungsarchiv beruht auf einer Kodierung, bei der die ausgewählten Knoten der Cluster einer Lösung gespeichert werden, während das andere Archiv auf einer Kodierung beruht, bei der gespeichert wird, welche Cluster in der Lösung verbunden sind. Diese Archive werden in dieser Arbeit durch eine Bounding-Strategie basierend auf dem Branch and Bound Verfahren erweitert. Dabei wird versucht im Archiv an günstigen Positionen geeignete Bounds zu berechnen, die Auskunft darüber geben, wie gut die Lösungen in diesem Bereich des Archivs höchstens sein können. Wird eine Bound gefunden, die schlechter als die beste gefunden Lösung ist, sind diese Lösungen im weiteren Verlauf des Algorithmus uninteressant und werden nicht mehr berücksichtigt. Das führt dazu, dass mehrere Lösungen von vornherein als schlecht erkannt werden können und somit nur Lösungen verfolgt werden, die auch Verbesserungen bringen können. Zusätzlich zu der Bounding-Strategie wird auch noch ein Nearest Neighbour Ansatz verwendet, bei dem beim Anhängen eines Clusters an den Spannbaum die n näch-sten Nachbarcluster bevorzugt werden. Am Ende der Arbeit wurden Tests durchgeführt, bei denen die Bounding Strate-gie in den unterschiedlichen Archiven verwendet wurde. Diese Tests führten zu dem Ergebnis, dass die Bounding Strategie zu einer Verbesserung gegenüber den Archiven ohne Bounding Strategie führt. Der Vergleich zwischen den Archiven hat ergeben, dass die Pop-Variante bessere Ergebnisse liefert als die Gosh-Variante. Die Variante, in der beide Archive gleichzeitig verwendet werden, ist wiederum besser als die anderen beiden Varianten. iii Abstract In this work, an algorithm for the generalized minimum spanning tree problem (GMST) is developed. Given is a complete graph where the nodes are partitioned into clusters. A solution is a spanning tree which contains exactly one node of each cluster and its costs are minimal. This problem is NP-hard. In this work, a heuristic is developed for this problem. In this method, an evolutionary algorithm (EA) is used with two different solution archives. Using a solution archive, it is possible to store solutions generated by the EA in order to detect duplicates and converts duplicate solutions into new solutions. One solution archive based on an encoding in which the spanned nodes of each cluster in the solution are stored. The other archive is based on an encoding which characterizes the connections between the clusters. These archives are extended by a bounding strategy based on the branch-and-bound technique. They try to calculate appropriate bounds at a convenient positions which give information about how good the solutions in the respective area of the archive can be in the best case. If a bound was found which is worse than the best known solution, the solutions are unattractive in the course of the algorithm and will not be considered. Therefore inferior solutions can be detected at an early stage and only promising solutions that can bring improvements will be pursued. In addition to the bounding strategy a nearest neighbor approach is implemented in which a cluster attached to the spanning tree is preferred among the the n nearest neighboring clusters. Tests were carried out in which the bounding strategy was used in the different variants. These tests led to the conclusion that the bounding strategy leads to an improvement in comparison to the "normal" archives. The comparison between the archives shows that the pop version lead to better results than the gosh version. When both archives are used simultaneously, the results are better than the results of the other two variants.</t>
  </si>
  <si>
    <t>TUW-200748</t>
  </si>
  <si>
    <t>The Rooted Delay-Constrained Steiner Tree Problem (RDCSTP) is a variant of the well-known Steiner Tree Problem on a graph in which the paths to all terminal nodes are restricted by a certain maximum delay. The problem mostly appears in the context of network routing for multicasts, i.e., sending packages from a fixed source to a subset of other participants in the network. Since the RDCSTP belongs to the class of N P-hard problems it is in general not possible to solve large instances exactly in a reasonable amount of time. Therefore, the focus mostly lies on developing good heuristics that can still solve large instances comparatively fast to near optimality.
In this thesis a Multilevel Refinement heuristic – which has already been successfully applied to other problems like the Graph Partitioning Problem – is implemented as an improvement heuristic for the RDCSTP. In the general approach of this metaheuristic the problem's complexity is first iteratively reduced while still maintaining its general characteristics. The problem is thereby simplified and can at the top level finally easily be solved. Then, the solution on this highest level is refined until a solution for the original problem is obtained.
The algorithm introduced here implements the Multilevel Refinement approach as an improvement heuristic, iteratively changing an existing solution. However, it is designed in a way that also allows it to be used to construct an initial solution. Another distinctiveness is that, due to the additional delay constraints, supplementary data structures have to be used to avoid creating invalid solutions on higher levels as much as possible. In the refinement phase an additional improvement algorithm, the Key Path Improvement, is executed on each level, drastically increasing result quality.
Experimental tests are carried out, evaluating the performance of the algorithm on large instances and comparing it to other algorithms in the literature. The obtained results are promising and indicate that the Multilevel Refinement metaheuristic is indeed a competitive approach for the RDCSTP.</t>
  </si>
  <si>
    <t>Hiermit erkläre ich, dass ich diese Arbeit selbstständig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i Acknowledgements I would like to thank my advisor, Prof. Dr. Günther Raidl, for letting me work on this thesis and for his help and suggestions with creating it. I also thank the Vienna University of Technology for the years of education I received there, and for the prolific scientific environment it provided. My special thanks go to my mentor for this thesis, Dipl.-Ing. Mario Ruthmair. Without his countless suggestions, our numerous discussions, his help and his thorough reviews, this thesis would never have been completed. Lastly, I want to sincerely thank my parents, who supported me in every possible way throughout my education and without whom none of this would have been possible. iii Abstract The Rooted Delay-Constrained Steiner Tree Problem (RDCSTP) is a variant of the well-known Steiner Tree Problem on a graph in which the paths to all terminal nodes are restricted by a certain maximum delay. The problem mostly appears in the context of network routing for multicasts, i.e., sending packages from a fixed source to a subset of other participants in the network. Since the RDCSTP belongs to the class of N P-hard problems it is in general not possible to solve large instances exactly in a reasonable amount of time. Therefore, the focus mostly lies on developing good heuristics that can still solve large instances comparatively fast to near optimality. In this thesis a Multilevel Refinement heuristic-which has already been successfully applied to other problems like the Graph Partitioning Problem-is implemented as an improvement heuristic for the RDCSTP. In the general approach of this metaheuristic the problem's complexity is first iteratively reduced while still maintaining its general characteristics. The problem is thereby simplified and can at the top level finally easily be solved. Then, the solution on this highest level is refined until a solution for the original problem is obtained. The algorithm introduced here implements the Multilevel Refinement approach as an improvement heuristic, iteratively changing an existing solution. However, it is designed in a way that also allows it to be used to construct an initial solution. Another distinctiveness is that, due to the additional delay constraints, supplementary data structures have to be used to avoid creating invalid solutions on higher levels as much as possible. In the refinement phase an additional improvement algorithm, the Key Path Improvement, is executed on each level, drastically increasing result quality. Experimental tests are carried out, evaluating the performance of the algorithm on large instances and comparing it to other algorithms in the literature. The obtained results are promising and indicate that the Multilevel Refinement metaheuristic is indeed a competitive approach for the RDCSTP. v Kurzfassung Das Rooted Delay-Constrained Steiner Tree Problem (RDCSTP) ist eine Variante des bekannten Steinerbaum-Problems auf einem Graphen in welcher die Pfade zu allen Zielknoten durch eine bestimmte maximale Verzögerung beschränkt sind. Das Problem tritt hauptsächlich im Bereich des Netzwerk-Routings beim Multicast auf, das heißt wenn Pakete von einer einzelnen Quelle zu einer bestimmten Untermenge der anderen Netzwerk-Teilnehmer gesendet werden sollen. Da das RDCSTP, wie das ursprüngliche Steiner-Problem, zur Klasse der N P-schwierigen Probleme gehört, ist es allgemein nicht möglich die exakte Lösung einer großen Probleminstanz in vertret-barer Zeit zu finden. Der Fokus der Forschung liegt daher großteils auf der Entwicklung guter Heuristiken, die auch bei großen Probleminstanzen in der Lage sind in vergleichbar kurzer Zeit zu möglichst guten Lösungen zu kommen. In dieser Arbeit wird hierfür die Multilevel-Refinement-Heuristik-die bereits erfolgreich auf etliche andere Probleme, wie das Graph Partitioning Problem, angewandt wurde-als Ver-besserungsheuristik für das RDCSTP entwickelt. Grundsätzlich werden bei dieser Metaheuristik in einem ersten Schritt Knoten sukzessive zusammengefasst um den Graphen auf höheren "Lev-els", mit weniger Knoten, darzustellen. Das so vereinfachte Problem kann dann auf der höchsten Abstraktionsebene in simpler Weise gelöst werden. Dann wird diese Lösung schrittweise wieder soweit verfeinert, bis eine Lösung für das ursprüngliche Problem erreicht wird. Der hier vorgestellte Algorithmus für das RDCSTP implementiert diesen Multilevel-Ansatz als Verbesserungsheuristik, die eine existierende Lösung iterativ verändert. Er wurde allerdings in einer Weise entworfen, die es ihm ebenso erlaubt eine Anfangslösung selbst zu generieren. Eine weitere Besonderheit ist, dass wegen der zusätzlichen Verzögerungs-Einschränkung wei-tere Datenstrukturen benötigt werden, um auf höheren Levels möglichst gültige Lösungen zu erzeugen. Außerdem wird während der Verfeinerung der Lösung auf jedem Level eine weite-re Verbesserungsheuristik angewandt, das Key Path Improvement, welches die Lösungsqualität drastisch verbessert. Umfangreiche experimentelle Tests wurden durchgeführt um die Leistungsfähigkeit des Al-gorithmus bei großen Instanzen zu messen, und ihn mit anderen Algorithmen aus der Literatur zu vergleichen. Die hierbei erhaltenen Ergebnisse sind durchwegs sehr positiv und weisen somit darauf hin, dass der verfolgte Multilevel-Ansatz tatsächlich eine konkurrenzfähige Heuristik für das RDCSTP darstellt. vii</t>
  </si>
  <si>
    <t>TUW-200948</t>
  </si>
  <si>
    <t>We introduce a new approach for establishing fixed-parameter tractability of problems parameterized above tight lower bounds or below tight upper bounds. To illustrate the approach we consider two problems of this type of unknown complexity that were introduced by Mahajan, Raman and Sikdar (J. Comput. Syst. Sci. 75, 2009). We show that a generalization of one of the problems and three nontrivial special cases of the other problem admit kernels of quadratic size.</t>
  </si>
  <si>
    <t>TUW-200950</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</si>
  <si>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LIST EQUITABLE COLORING is W [1]-hard for trees, parameterized by the number of colors on the lists.</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</si>
  <si>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LIST EQUITABLE COLORING is W [1]-hard for trees, parameterized by the number of colors on the lists.</t>
  </si>
  <si>
    <t>TUW-200959</t>
  </si>
  <si>
    <t>We consider monotonicity problems for graph searching games. Variants of these games – defined by the type of moves allowed for the players – have been found to be closely connected to graph decompositions and associated width measures such as path-or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</si>
  <si>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We consider monotonicity problems for graph searching games. Variants of these games-defined by the type of moves allowed for the players-have been found to be closely connected to graph decompositions and associated width measures such as path-or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</si>
  <si>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TUW-201066</t>
  </si>
  <si>
    <t>TUW-201160</t>
  </si>
  <si>
    <t>TUW-201167</t>
  </si>
  <si>
    <t>TUW-201821</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</si>
  <si>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</si>
  <si>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TUW-202034</t>
  </si>
  <si>
    <t>In this thesis the application of clustering algorithms for solving the Hierarchical Ring Network Problem (HRNP) is investigated.
When the network is represented as a graph, an informal problem definition for this NP-complete problem is: Given a set of network sites (nodes) assigned to one of three layers and the costs for establishing connections between sites (i.e., edge costs) the objective is to find a minimum cost connected network under certain constraints that are explained in detail in the thesis. The most important constraint is that the nodes have to be assigned to rings of bounded size that connect the layers hierarchically.
The ring structure is a good compromise between the robustness of a network and the cost for establishing it. It is guaranteed, that the network can continue to provide its service if one network node per ring fails.
The basic idea in this thesis for solving this network design problem was to cluster the sites with hierarchical clustering heuristics and to use the resulting hierarchy as support for the ring-finding heuristics. Previous apporaches for related network design problems did not use the inherent network structure in such a way. Usual approaches are based on greedy heuristics.
Three clustering heuristics were implemented: Girvan-Newman, K-means and Kernighan-Lin. Especially the first algorithm is interesting, because it was successfully applied analyzing large network structures, also in the context of internet communities.
For finding rings three heuristics were implemented too. Strategic variation of the maximum allowed ring size helps the first heuristic to find rings using the cluster hierarchy. The second heuristic finds rings by searching for paths that are connected to previously found rings. Third a repair heuristic was implemented that tries to add remaining nodes to existing rings. Local search heuristics are applied last to improve the solution quality.
To check how the clustering approach performs for solving the problem of this thesis two test instance generators were implemented. One generates instances randomly and the second generates instances based on the popular TSPLIB archive.
The evaluation of the random test instances has shown, that all three clustering heuristics were able to solve those test instances, while Girvan-Newman and Kernighan-Lin found valid solutions in each test run this was not possible for K-means. When Kernighan-Lin was used as clustering algorithm solutions could be found faster on average, but the resulting costs where slightly higher. For the TSPLIB based instances the clustering algorithms had more problems to find valid solutions, but for each test instance at least one type of clustering was successful.</t>
  </si>
  <si>
    <t>Hiermit erkläre ich, dass ich diese Arbeit selbständig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(Ort, Datum) (Unterschrift Verfasser) i Acknowledgements I want to thank my advisors ao.Univ.-Prof. Dipl.-Ing. Dr. techn. Günther Raidl and Univ.-Ass. Dipl.-Ing. Christian Schauer. Their constructive feedback and their experience was a big help for writing and improving this thesis. Special thanks goes to my family and my friends. Studying can be quite time-consuming and stressful sometimes and their support is invaluable. ii Abstract In this thesis the application of clustering algorithms for solving the Hierarchical Ring Network Problem (HRNP) is investigated. When the network is represented as a graph, an informal problem definition for this NP-complete problem is: Given a set of network sites (nodes) assigned to one of three layers and the costs for establishing connections between sites (i.e., edge costs) the objective is to find a minimum cost connected network under certain constraints that are explained in detail in the thesis. The most important constraint is that the nodes have to be assigned to rings of bounded size that connect the layers hierarchically. The ring structure is a good compromise between the robustness of a network and the cost for establishing it. It is guaranteed, that the network can continue to provide its service if one network node per ring fails. The basic idea in this thesis for solving this network design problem was to cluster the sites with hierarchical clustering heuristics and to use the resulting hierarchy as support for the ring-finding heuristics. Previous apporaches for related network design problems did not use the inherent network structure in such a way. Usual approaches are based on greedy heuristics. Three clustering heuristics were implemented: Girvan-Newman, K-means and Kernighan-Lin. Especially the first algorithm is interesting, because it was successfully applied analyzing large network structures, also in the context of internet communities. For finding rings three heuristics were implemented too. Strategic variation of the maximum allowed ring size helps the first heuristic to find rings using the cluster hierarchy. The second heuristic finds rings by searching for paths that are connected to previously found rings. Third a repair heuristic was implemented that tries to add remaining nodes to existing rings. Local search heuristics are applied last to improve the solution quality. To check how the clustering approach performs for solving the problem of this thesis two test instance generators were implemented. One generates instances randomly and the second generates instances based on the popular TSPLIB archive. The evaluation of the random test instances has shown, that all three clustering heuristics were able to solve those test instances, while Girvan-Newman and Kernighan-Lin found valid solutions in each test run this was not possible for K-means. When Kernighan-Lin was used as clustering algorithm solutions could be found faster on average, but the resulting costs where slightly higher. For the TSPLIB based instances the clustering algorithms had more problems to find valid solutions, but for each test instance at least one type of clustering was successful. iii Kurzfassung In dieser Diplomarbeit wird die Anwendung von Clusteringalgorithmen untersucht, um das Hierarchical Ring Network Problem (HRNP) zu lösen. Wenn das Netzwerk als Graph repräsentiert ist, ist dieses NP-vollständige Problem wie folgt definiert: Gegeben ist Menge von Knoten welche jeweils einer von drei Schichten zugewiesen sind, und eine Kostenfunktion, welche die Verbindungskosten zwischen zwei Knoten (d.h. Kantenkosten) zuweist. Gesucht ist ein zusammenhängendes Netzwerk mit minimalen Gesamtkosten, wobei dieses bestimmte Struktureigenschaften zu erfüllen hat, welche im Detail in der Diplomarbeit beschrieben werden. Die wichtigste dieser Eigenschaften ist, dass Knoten gemäß einer hierarchischen Struktur zu größenbeschränkten Ringen verbunden werden. Ringstrukturen sind ein guter Kompromiss zwischen der Verfügbarkeit von Netzwerken und deren Herstellungskosten. Die Verfügbarkeit ist gewährleistet, solange maximal ein Knoten pro Ring ausfällt. Die grundlegende Idee dieser Diplomarbeit um dieses Netzwerkdesign-Problem zu lösen, ist die Knoten mit Hilfe von hierarchischen Clusteringalgorithmen anzuordnen und die resul-tierende Hierarchie für nachfolgende Heuristiken zu verwenden, welche die Ringe finden. Vorhergehende Ansätze für vergleichbare Netzwerkdesign-Probleme haben die inhärente Netzwerkstruktur nicht auf solche Weise genützt und eher Greedy-Heuristiken eingesetzt. Um gültige Ringe zu finden, wurden drei Heuristiken implementiert. Strategisches Variieren der erlaubten Ringgröße hilft der ersten Heuristik Ringe unter Benützung der Cluster-Hierarchie zu finden. Die zweite Heuristik baut auf den in der vorherigen Schicht gefundenen Ringen auf, indem sie nach gültigen Pfaden sucht, die an diese Ringe angeschlossen werden können. Drittens wird eine Reparaturheuristik angewendet, welche versucht verbleibende Knoten zu bestehenden Ringen zuzuweisen. Zuletzt werden lokale Suchverfahren eingesetzt, um die Gesamtkosten zu verbessern. Um zu überprüfen, wie gut dieser Lösungsansatz funktioniert, wurden zwei Testinstanz-Generatoren implementiert. Der Erste generiert Instanzen zufallsbasiert, der Zweite baut auf dem bekannten TSPLIB-Archiv auf. Die Evaluierung der zufallsbasierten Testinstanzen hat gezeigt, dass alle drei Heuristiken sämtliche Instanzen lösen konnten, wobei Girvan-Newman und Kernighan-Lin in jedem Testlauf Lösungen gefunden haben, war dies bei K-means nicht der Fall. Mit Kernighan-Lin konnte im Durchschnitt schneller eine Lösung gefunden werden, aber die Gesamtkosten waren bei den beiden anderen Algorithmen etwas besser. Mit den TSPLIB-basierten Testinstanzen konnte nicht mit allen Clusteringalgorithmen eine Lösung erzielt werden, aber zumindest war für jede Testinstanz mindestens ein Clustering-Verfahren erfolgreich. iv</t>
  </si>
  <si>
    <t>TUW-202824</t>
  </si>
  <si>
    <t>Cloud computing is introducing the next big shift in the IT-industry. It fundamentally changes the IT-strategy of organizations. Cloud computing promises many advantages such as reduced capital expense, support of brief surges in capacity and a better economies of scale [1]. Cloud computing is not only a useful technology for the private sector rather it also can benefit the public sector in many ways [2]. It makes e-government systems faster and cheaper and accelerates the adaptation of use of IT by citizens [3]. Cloud computing is high on the agenda of Obama administration and is being used by federal and local governments with significant benefits [4]. In the European Union the potentials of the Cloud computing have been recognized and the Cloud agenda is being pushed forward, not only because of its cost saving potentials but also because of its impact on the environment.
In this work we have conducted a case study for integration of Cloud computing in the Austrian Public sector. The contribution of this work is identification of the requirements of the public sector and obstacles for integration of cloud computing in the Austrian public sector. In this case study eight ministries and the office of chancellor have been interviewed.</t>
  </si>
  <si>
    <t>Cloud computing is introducing the next big shift in the IT-industry. It fundamentally changes the IT-strategy of organizations. Cloud computing promises many advantages such as reduced capital expense, support of brief surges in capacity and a better economies of scale [1]. Cloud computing is not only a useful technology for the private sector rather it also can benefit the public sector in many ways [2]. It makes e-government systems faster and cheaper and accelerates the adaptation of use of IT by citizens [3]. Cloud computing is high on the agenda of Obama administration and is being used by federal and local governments with significant benefits [4]. In the European Union the potentials of the Cloud computing have been recognized and the Cloud agenda is being pushed forward, not only because of its cost saving potentials but also because of its impact on the environment. In this work we have conducted a case study for integration of Cloud computing in the Austrian Public sector. The contribution of this work is identification of the requirements of the public sector and obstacles for integration of cloud computing in the Austrian public sector. In this case study eight ministries and the office of chancellor have been interviewed.</t>
  </si>
  <si>
    <t>TUW-203409</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</si>
  <si>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</si>
  <si>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</si>
  <si>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TUW-203924</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</si>
  <si>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t>
  </si>
  <si>
    <t>TUW-204724</t>
  </si>
  <si>
    <t>The strategic management of intellectual capital involves rethinking how the companies creates value from a knowledge -centric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t>
  </si>
  <si>
    <t>The strategic management of intellectual capital involves rethinking how the companies creates value from a knowledge -centric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 information systems that support knowledge management in SMEs can give guarantees a constant competitive advantage in the market.</t>
  </si>
  <si>
    <t>TUW-205557</t>
  </si>
  <si>
    <t>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t>
  </si>
  <si>
    <t>Extended Abstract. 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t>
  </si>
  <si>
    <t>TUW-205933</t>
  </si>
  <si>
    <t>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</si>
  <si>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Philosophy-of-information considerations can analyse information concepts according to four ways of thinking. A Unified Theory of Information (UTI) requires the fourth way of thinking-integration.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</si>
  <si>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TUW-213513</t>
  </si>
  <si>
    <t>TUW-216744</t>
  </si>
  <si>
    <t>Medical practitioners often have unmet information needs that impact patient care. However, currently available web-based search engines are not suitable for routine use. Finding relevant information takes too long, assessing the trustworthiness of found information is difficult, and support for the heterogeneity of languages and nomenclature across European countries is lacking. In this paper, we analyze the current barriers to web-based searching by medical practitioners and introduce the European Khresmoi project, which aims to dismantle these barriers.</t>
  </si>
  <si>
    <t>Medical practitioners often have unmet information needs that impact patient care. However, currently available web-based search engines are not suitable for routine use. Finding relevant information takes too long, assessing the trustworthiness of found information is difficult, and support for the heterogeneity of languages and nomenclature across European countries is lacking. In this paper, we analyze the current barriers to web-based searching by medical practitioners and introduce the European Khresmoi project, which aims to dismantle these barriers. 1. Background Physicians often have unmet information needs. These have been reported as occurring for up to 2 of every 3 patients seen [1], or more recently for 41% of the questions they pursued [2]. Although these medical professionals have many tools for information search available (such as PubMed), studies have revealed that they do not use them to their full capabilities. Most questions arise during consultations and have a direct impact on the medical decision process [3]. There is evidence suggesting that physicians primarily respond to their information needs when they perceive the question to be urgent and believe that definitive answers can be found [4]. However, physicians are often restricted in their search by time constraints [5]. Physicians search on average for less than 5 minutes to answer questions [6]. A so-called "90 second rule" has been described in the literature-meaning physicians do not even attempt to find information unless they think they can do it in a minute and a half [7]. Hence, it is important that the pertinent information is found during this time. However, the time taken to answer questions using PubMed averages 30 minutes [1] and the information found is often scattered over multiple articles, making PubMed searching impractical for routine clinical use [6]. Furthermore, physicians that are not native English speakers using systems in English language are prone to use erroneous search terms, resulting in poorer returned results [8]. The World Wide Web has a lot to offer in terms of both quantity and quality of medical information [9]. There is no consensus within the literature as to what extent doctors currently rely on web-based searching as compared to other information sources. One line of research suggests that physicians often find it quicker and easier to look up answers in a pocket reference book or ask a colleague for advice [10] rather than searching on the Internet. In addition current web-based solutions fail to provide psychological support, guidance, affirmation, sympathy, judgement, and feedback, which colleagues can provide within the daily decision making process of a physician. A review by Davies [3] compared relevant research between 2000 and 2005, and found that text books (39%) and colleagues (25%) were the information sources physicians accessed most frequently, while computer resources were used only by 13%. However, an upward trend of Internet use is visible as the highest percentage of use examined in the study, 53%, occurred in the latest published research from 2005. A Spanish study published in 2007 [11] found that the majority of physicians still relied on colleagues, drug compendiums and textbooks rather than on web-based resources. A possible explanation is language as a potential barrier to web-based searching, and it appears to be inadequately addressed by current web-based solutions within the medical domain. In contrast to these findings is research claiming a clear preference of the Internet as a primary informational resource amongst physicians [12],[13]. Both studies provide support for the notion that the Internet has become an important information source amongst physicians. Possible explanations of conflicting study outcomes could be the variance among medical specialities, different geographical locations and potential biases introduced by different methodologies used in the studies (e.g., user observations versus self reports). Furthermore, the rapid changes and advances in the field of information technology make comparisons over larger time spans difficult. There is also conflicting data about which web sites and tools physicians use to look for medical information on the web. Some publications suggest that general-purpose search services such as Google can play a useful role in the medical decision making process [14],[15]. In contrast, Leo et. al. [16] reported that physicians mistrust the quality of results from such search engines and prefer to directly access specialized medical websites. A study by Yu and Kaufman [14] suggests that Google is preferred for finding medical definitions, as it is easy to use and provides good answers to simple questions. However, for more complex information needs more advanced search systems may be required. A recent study funded by Google [13] is in strong contrast with prior findings. It postulates that the majority of physicians use Google or a similar search engine as their primary information sources in the clinical decision making process. However, it is unclear as to what extent the study was biased in terms of sample selection. Another study showed that general practitioners use Google as their first information source, primarily to lead them to higher quality websites [17]. Thus, it appears that physicians are currently willing to use a search engine for simple questions and as an initial source to help them find their way to higher quality websites.</t>
  </si>
  <si>
    <t>TUW-217690</t>
  </si>
  <si>
    <t>Precise localization for mobile Augmented Reality in large indoor environments without specific tracking infrastructure is challenging. This is especially true for rooms with changing properties, like lighting, seating and carpeting. With these constraints a map for a vision based tracking approach has to be continuously updated. The Parallel Tracking and Mapping (PTAM) algorithm is capable of generating and extending a map while tracking the camera pose in an unknown environment. However, it has originally been designed for small workspace environments and has therefore certain limitations. We have extended and modified the original implementation in order to ensure efficient and robust map generation and tracking in large rooms. Furthermore, we have tested a mobile setup with the system in Festsaal in Vienna’s Hofburg, which is close to thousand square meters in size. The user’s position and path was tracked while the environment was augmented with virtual objects and the system was successfully tested for robustness and occlusions.</t>
  </si>
  <si>
    <t>TUW-217971</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</si>
  <si>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</si>
  <si>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 a natural context, like the change of seasons, they are usually regular , but granularities based on social context can also be irregular, e.g., easter time. They play an important role in many datasets from real-world applications, like customer data from shops. 1.2 Interactive Visualization Application domains where time-oriented-data occur include commerce , health care, public security, and others. These data are usually multivariate, resulting from heterogeneous data sources. In many cases, the structure of time has strongly influenced the events the data results from. The user tasks are complex and involve many abstract questions. By studying surveys of visualizations for time-oriented data like the one by Aigner [1], it becomes apparent that most current work at visualizing time-oriented data is focused on solving one or more of the pressing tasks, but most visualizations neglect the structure of time. In the following, this structure is discussed , as well as what we consider the most important research topics in developing interactive visualizations. User interaction is one of the most important elements of Info-Vis, or even the "heart" as Spence states [9]. User interaction is even more important in Visual Analytics, as studies like the one by Saraiya et al. [7] shows: users preferred inferior visualizations with interaction over superior static visualizations. The basic interactions in visualizations of time-oriented data are interval selections, like zooming and panning, but also others like detail on demand or brushing. Most interactions are not tailored particularly for time-oriented data. E.g., if a user analyzes a day and wants to see a day one month later, she often has to go forward 28-31 days, because the visualization is at day scale. It would be easier to just go forward one month, without having to think about details. If another user wants to zoom out to one month, he has not only to respect different month lengths, but also consider that the day viewed before might not be in the center of the month. Still, it is most likely the user wants to see the month that contains the day, from the first day to the last day. These examples show that it is important for interactive visualizations to respect the structure of time.</t>
  </si>
  <si>
    <t>TUW-221215</t>
  </si>
  <si>
    <t>The Selective Graph Coloring Problem (SGCP) is about finding a subgraph of a particular structure whose chromatic number is as low as possible. The original graph is divided into several clusters, and from each cluster the subgraph has to contain exactly one node. This problem is NP-hard and therefore it is usually solved by means of heuristics.
I implemented several variants of an algorithm making use of Variable Neighborhood Search (VNS) to search the space of solution candidates and then evaluating the solution using heuristic or exact methods. Furthermore, each variant can be used with or without a solution archive, i.e. a data structure in which previously found solutions are stored so that duplicates need not be re-evaluated but can be efficiently converted into new solutions instead. For exact computation of the chromatic number integer linear programming was used. To obtain an upper bound a variant of greedy coloring was used. Another variant of the algorithm also counts the number of conflicts that would appear if one color less were used. Finally, two methods were implemented to obtain a lower bound: maximum clique and linear programming using column generation.
The program was tested with various instances from the literature. My algorithm often finished computation within a very short time, but in general it led to slightly worse results.</t>
  </si>
  <si>
    <t>Hiermit erkläre ich, dass ich diese Arbeit selbständig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______________________ ______________________________________________ (Ort, Datum) (Unterschrift Verfasser) Danksagung Ich möchte mich vor allem bei Günther Raidl für die Möglichkeit bedanken, meine Diplomarbeit an seiner Abteilung zu verfassen, und bei Bin Hu für die ausgezeichnete Betreuung. Weiters möchte ich mich bei meinen Eltern bedanken, die mir das Studium finanziell ermöglicht haben. Zudem habe ich ihnen auch zu verdanken, dass sie mein Interesse an Computern frühzeitig erkannt und gefördert haben. Abstract The Selective Graph Coloring Problem (SGCP) is about finding a subgraph of a particular structure whose chromatic number is as low as possible. The original graph is divided into several clusters, and from each cluster the subgraph has to contain exactly one node. This problem is NP-hard and therefore it is usually solved by means of heuristics. I implemented several variants of an algorithm making use of Variable Neighborhood Search (VNS) to search the space of solution candidates and then evaluating the solution using heuristic or exact methods. Furthermore, each variant can be used with or without a solution archive, i.e. a data structure in which previously found solutions are stored so that duplicates need not be re-evaluated but can be efficiently converted into new solutions instead. For exact computation of the chromatic number integer linear programming was used. To obtain an upper bound a variant of greedy coloring was used. Another variant of the algorithm also counts the number of conflicts that would appear if one color less were used. Finally, two methods were implemented to obtain a lower bound: maximum clique and linear programming using column generation. The program was tested with various instances from the literature. My algorithm often finished computation within a very short time, but in general it led to slightly worse results. Kurzfassung Beim Selective Graph Coloring Problem (SGCP) geht es darum, einen Teilgraphen mit spezieller Struktur zu finden, dessen chromatische Zahl so niedrig wie möglich ist. Der Ursprungsgraph ist in mehrere Cluster unterteilt, und von jedem Cluster muss der Teilgraph genau einen Knoten enthalten. Dieses Problem ist NP-schwer und wird daher meistens mit Heuristiken gelöst. Ich habe mehrere Varianten eines Algorithmus implementiert, der Variable Neighborhood Search (VNS) benutzt, um den Lösungsraum zu durchsuchen, und dann die gefundene Lösung mit heuristischen oder exakten Methoden evaluiert. Jede Variante kann mit oder ohne ein Lösungsarchiv verwendet werden. Ein Lösungsarchiv ist eine Datenstruktur, in der bereits gefundene Lösungen gespeichert werden, so dass Duplikate nicht neu evaluiert werden müssen, sondern effizient zu neuen Lösungen konvertiert werden können. Um eine obere Schranke zu errechnen, wurde eine Variante von Greedy Coloring verwendet. Eine weitere Variante des Algorithmus zählt auch die Anzahl der Konflikte, die entstünden, würde eine Farbe weniger verwendet werden. Schließlich wurden zwei Methoden umgesetzt, um eine untere Schranke zu berechnen: maximale Clique und lineare Programmierung mit Spaltengenerierung. Das Programm wurde mit verschiedenen Instanzen aus der Literatur getestet. Mein Algorithmus beendete die Berechnungen oft schon nach sehr kurzer Laufzeit, führte aber im Allgemeinen zu geringfügig schlechteren Ergebnissen.</t>
  </si>
  <si>
    <t>TUW-223906</t>
  </si>
  <si>
    <t>This paper describes our contribution to the social event detection (SED) task of the MediaEval Benchmark 2013. We present a robust unsupervised approach for the clustering of tagged photos and videos into social events. Results on the SED datasets show that the proposed approach yields an excellent generalization ability and state-of-the-art clustering performance.</t>
  </si>
  <si>
    <t>TUW-223973</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</si>
  <si>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 etc. Our evaluation results show that even with a small set of training data, we achieved a recall of 75 % and a precision of 88 %. This outcome shows that this method supports the modeling task and eases the translation of CPGs into a semi-formal model.</t>
  </si>
  <si>
    <t>TUW-225252</t>
  </si>
  <si>
    <t>TUW-226000</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</si>
  <si>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context-and use-case awareness, to receive a meaningful overview of advantages and drawbacks of the different approaches leading to a good basis for choosing one of the presented approaches.</t>
  </si>
  <si>
    <t>TUW-226016</t>
  </si>
  <si>
    <t>Invariant genereation is a critical problem in proving different properties for programs with loops, properties including correctnes. The problem becomes harder with the incresing numbers of quantifiers in the property to be proven. In this paper we study and combine different methods of invariant generation in order to obtain stronger properties.</t>
  </si>
  <si>
    <t>Hiermit erkläre ich, dass ich diese Arbeit selbständig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(Ort, Datum) (Unterschrift Verfasserin) ii Acknowledgements I would like to express my very great appreciation to Dr. Laura Kovács for her valuable and constructive suggestions during the planning and development of this research work. Her willingness to give her time so generously has been very much appreciated. I would also like to thank Mr. Ioan Dr˘ agan for his support with one of the tools needed. iii Abstract Invariant genereation is a critical problem in proving different properties for programs with loops, properties including correctnes. The problem becomes harder with the incresing numbers of quantifiers in the property to be proven. In this paper we study and combine different methods of invariant generation in order to obtain stronger properties. iv Kurzfassung Invariant generiert ist ein kritische Problem für Programmen mit Schleife zum Beweisen der Eigenschaften, inclusive die Richtigkeit. Die problem wird schwerer bei hohe Anzhal des Quantoren in die geprüfte Eigenschaft. In diese arbeit wir studiere diese Problem und versuchen combinieren verschieden Methoden für schwarer invariants zu beweisen. v</t>
  </si>
  <si>
    <t>TUW-228620</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</si>
  <si>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 articles of this special issue, which have been accepted after a double-blind peer review, contribute to this view on interdis-ciplinary security engineering in regard to the stages of security and privacy requirements analysis, enforcement of resulting security requirements for an information exchange, testing with a privacy-preserving detection of policy violations, and knowledge management for the purpose of keeping business processes resilient.</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</si>
  <si>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 or integration of individuals' social network information into good, services, and rescue operations. Due to the increasing reliance of networking applications on sharing ICT services , dependencies threaten privacy, security, and reliability of information and, thus, innovative business applications in smart societies. Resilience is becoming a new security approach ,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 articles of this special issue, which have been accepted after a double-blind peer review, contribute to this view on interdis-ciplinary security engineering in regard to the stages of security and privacy requirements analysis, enforcement of resulting security requirements for an information exchange, testing with a privacy-preserving detection of policy violations , and knowledge management for the purpose of keeping business processes resilient.</t>
  </si>
  <si>
    <t>TUW-231707</t>
  </si>
  <si>
    <t>The VRVis Research Center in Vienna is the largest technology transfer institution in the area of Visual Computing in Austria. The requirements of the funding body FFG include the publication of scientific research results in first class peer reviewed media, and the active cooperation with co-funding companies. As a consequence the requirements on the staff of VRVis are manifold: they have to communicate with real users, use real data, know about software and hardware, understand the market, do professional documentation, initiate new projects and write funding proposals for these, be part of the scientific community and publish and review papers, manage several projects in parallel and obey strict deadlines for their projects and some more. Such staff is barely available and must be trained on the job.</t>
  </si>
  <si>
    <t>TUW-233317</t>
  </si>
  <si>
    <t>Visual Analytics prototypes increasingly support human sensemak-ing through providing Provenance information. For data analysts the challenge of knowledge generation starts with assessing the quality of a data set, but Provenance is not yet utilized to aid this task. This position paper aims at characterizing the complexity of Visual Analytics methods introducing Provenance in Data Quality by highlighting the challenges of (1) generating Provenance from Data Quality Control and (2) sensemaking based on Data Quality Provenance.</t>
  </si>
  <si>
    <t>TUW-233657</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</si>
  <si>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t>
  </si>
  <si>
    <t>TUW-236063</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</si>
  <si>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</si>
  <si>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TUW-236120</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</si>
  <si>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 along with procedures to promote the learners' intrinsic motivation and creativity in general. It became apparent that the competence area INIT conveys remarkably demanding learning outcomes and its implementation proved challenging on multiple levels.</t>
  </si>
  <si>
    <t>TUW-237297</t>
  </si>
  <si>
    <t>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t>
  </si>
  <si>
    <t>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 INTRODUCTION Seen as a supporting electronic technology e-learning is well-established at several universities for several reasons: to support the lecturers to prepare their courses in a multimodal way, to support students to get all relevant information of a course asynchronously, to provide additional support to students by answering their questions and helping them in their assignments, to name a few. Additional features of creating time schedules, discussion groups and forums among participants, messaging mechanisms, grading and feedback possibilities, etc. make the teaching and learning easier to all stakeholders involved. Nevertheless the most e-learning systems do not provide enough support for learning from students' individual point of view and see learners as "deindividualized and demoted noncritical homogenous users" [6, p.273]. In this paper we show that the opposite is the case, especially when considering first semester students of higher education. If it comes to introduce self-regulated learning, it is not only about the material provided for the students [6] or using ICT to improve assessment processes [8], it is about processes like scheduling, planning, and managing the learning activities, or assessment of one's knowledge and preparation for exams, etc. These are the factors for what we show in this paper evidence from our field study. Considering learning as an active, self-regulated, constructive, and situated process [4] [1] e-learning systems need to support learners in management and organization of learning activities, especially when the study requirements are unfamiliar, high (at least higher than expected), and not much individualized. One of the main goals of our paper is to show how to accompany "novice" learners in the first semester of a computer science university study to "advanced beginners" [3]. Our focus is on e-learning support to self-regulated learning. Since there are several definitions of e-learning, we want to clarify that we refer to the following definition: "… all forms of electronic supported learning and teaching, which are procedural in character and aim to effect the construction of knowledge with reference to individual experience, practice and knowledge of the learner. Information and communication systems, whether networked or not, serve as specific media (specific in the sense elaborated previously) to implement the learning process." [6, p.274]. Self-regulation is based on "students' self-generated thoughts and behaviors that are systematically oriented toward the attainment of their learning goals" [5, p.59]. This also means that students contribute actively to their learning goals and procedure. The main research question we deal with in this paper is: How can we apply e-learning mechanisms and systems to help students to transit from familiar learning structures and habits at high school to autonomous self-organized learning at a university? This is followed by other questions like: How can we support a newcomer at a university at all? What do we need to consider in a first year computer science (CS)</t>
  </si>
  <si>
    <t>TUW-240858</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</si>
  <si>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</si>
  <si>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</si>
  <si>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TUW-245336</t>
  </si>
  <si>
    <t>As technology designers, we often inadvertently inscribe values and concepts in systems beyond what we intended. Further, while we aim to work from a user-and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</si>
  <si>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TUW-245799</t>
  </si>
  <si>
    <t>The diagnosis of failures in train traffic installations can be done in several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t>
  </si>
  <si>
    <t>TUW-247301</t>
  </si>
  <si>
    <t>TUW-247741</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</si>
  <si>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t>
  </si>
  <si>
    <t>TUW-247743</t>
  </si>
  <si>
    <t>The Self-Organizing Map (SOM) is a useful and strong tool for data analysis, especially for large data sets or data sets of high dimensionality. SOM visualizations map the data model dimensions to visual dimensions like color and position, thus they help exploring the SOM. Visualization can also involve the data itself so that it helps accessing information that are not available in the trained SOM, thereby enabling a deeper look inside the data. If the data comes with supervised class labels, these labels can be also involved in the visualization, thus enabling the user to have a clearer idea about the data and the structures learned by the SOM. In this work we propose a novel SOM visualization method, namely the SOM class coloring, which is based on the data class labels. This method finds a colored partitioning of the SOM lattice, that reflects the class distribution. SOM class coloring helps discovering class information such as class topology, class clusters, and class distribution. Furthermore class labels can be assigned to new data items by estimating the point on the lattice, that best represents the data item and then assigning the class of the partition that includes this point to the data item.</t>
  </si>
  <si>
    <t>Quellenstrasse 24B/13/13 A1100 Wien Wien, am 3. Jänner 2016 Unterschrift i Kurzfassung Die Selbstorganisierende Karte (SOM) ist ein nützliches und starkes Werkzeug für die Datenanalyse, besonders für groÿe Datensätze oder Datensätze von hoher Dimensionalität. SOM Visualisierungen bilden die Dimensionen des Datenmod-ells auf graphische Dimensionen wie Farbe und Position ab, so helfen sie der Navigation und dem Erforschen von dem SOM. SOM Visualisierungen können auch die Daten selbst einbeziehen, so dass der Zugri auf Informationen möglich wird, die in einem reinen SOM nicht verfügbar sind. Dadurch wird ein tieferer Einblick in die Daten möglich. Wenn die Daten mit klassen gekennzeichnet sind, können diese Klassen auch in der Visualisierung einbezogen werden, so dass, eine klarere Idee über die Klassinformation gewonnen wird. In dieser Arbeit schlagen wir eine neuartige SOM Visualisierungsmethode, nämlich die SOM Klassenfär-bung vor, welche auf den Datenklassen beruht. Diese Methode ndet eine farbige Partition des SOM-Gitters, die die Klassenstruktur widerspiegelt. Diese Visu-alisierung ermöglicht das entdecken von Klassinformation wie Klassenstruktur, Klassenverteilung und Klassenclusters. Auÿerdem können neue Daten Klassen zugeordnet werden und zwar indem der Punkt auf dem SOM-Gitter ermittelt wird, welcher das neue Datum (Messwert) am besten repräsentiert; das neue Datum wird dann jener Klasse zugeordnet, die die Partition repräsentiert, auf der sich der Punkt bendet. Abstract The Self-Organizing Map (SOM) is a useful and strong tool for data analysis, especially for large data sets or data sets of high dimensionality. SOM visualiza-tions map the data model dimensions to visual dimensions like color and position, thus they help exploring the SOM.</t>
  </si>
  <si>
    <t>TUW-251544</t>
  </si>
  <si>
    <t>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t>
  </si>
  <si>
    <t>TUW-252847</t>
  </si>
  <si>
    <t>This paper provides an overview of the Retrieving Diverse Social Images task that is organized as part of the MediaEval 2016 Benchmarking Initiative for Multimedia Evaluation. The task addresses the problem of result diversification in the context of social photo retrieval where images, meta-data, text information, user tagging profiles and content and text models are available for processing. We present the task challenges, the proposed data set and ground truth, the required participant runs and the evaluation metrics.</t>
  </si>
  <si>
    <t>TUW-255712</t>
  </si>
  <si>
    <t>Abstract 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argu-mentation-Dung's framework-there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t>
  </si>
  <si>
    <t>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argu-mentation-Dung's framework-there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 Over the last years, argumentation has become an influential subfield of artificial intelligence, with applications ranging from legal reasoning (Bench-Capon, Prakken, and Sartor 2009) to dialogues and persuasion (McBurney and Parsons 2009; Prakken 2009) to medicine (Fox et al. 2010; Hunter and Williams 2012) to eGovernment (Atkinson, Bench-Capon, and McBurney 2006). Within it, we can distinguish the abstract argumentation approaches, at the heart of which lies Dung's argumentation framework (Dung 1995). Since the structure itself was relatively limited, as it took into account only the conflict relation between the arguments, it inspired the search for more general models (Brewka, Pol-berg, and Woltran 2014). Throughout the years, many of its extensions were proposed, ranging from the ones employing various strengths and preferences to those that focus on researching new types of relations between arguments (Baroni et al.). Such an amount of frameworks should not come as a surprise. Argumentation is a wide area with numerous applications , in which one has to face different classes of problems. Frameworks of a given type can be seen as tools to model particular issues and concepts, which on one side gives us more insight into how to approach the problems, but on the other affects the framework's design. Nevertheless, with so many available structures, it is only natural to ask whether one can translate one framework into another, and what are the price and consequences of undergoing this process. The ability to transform one framework into another is both of theoretical and practical value. The majority of the existing formalisms does not have a dedicated solver. Therefore , a translation into one that does, such as Dung's framework or abstract dialectical framework (Egly, Gaggl, and Woltran 2010; Ellmauthaler and Strass 2014), can facilitate the development of argumentation-based applications. Moreover, if our purpose is to solve a variety of problems for which different frameworks are suitable, translations would allow us to choose the most adequate one to work "in the background". Our study can be seen as more research-oriented. The behavior of the semantics and what structural changes a framework has to undergo gives us an insight into how e.g. a given relation between arguments works and how it can or cannot be simulated by other concepts. For example, we can try to transform one form of support into another, support into attack or preference into an argument. However, the ability to perform a conversion is one thing; what is also important is the price we need to pay for it, and by this we do not mean just the computational cost of the process. Depending on how intrusive the modifications are, our source framework can be represented in a way that it is no longer possible to retrieve the original structure from it. We can be forced to assume some structure of arguments, drop or add-possibly exponentially many-elements of the framework. As a result, we can reach a point in which propagating the change in the source structure to the target one can become nearly impossible without repeating the translation altogether. This can make using translations in a dynamic setting quite problematic. Finally, even if we manage to create a non-intrusive, well-behaved translation, it might be the case it is such only for a subclass of the possible source frameworks. Similarly, an intricate transformation can be significantly simplified if certain assumptions are made. Therefore , the efficiency, semantics behavior, structural changes and domain coverage attributed with a given translation can be used to compare both the transformations and different argumentation frameworks. The result of our work is an in-depth compendium on the intertranslatability of argumentation frameworks, consisting of approximately eighty translations. Our focus will be on the Dung's framework (Dung 1995), frameworks with joint attacks (Nielsen and Parsons 2007) and recursive attacks (Baroni et al. 2011), extended argumentation framework and its collective generalization (Modgil 2009; Mod-gil and Bench-Capon 2011), bipolar argumentation frame-work(Cayrol and Lagasquie-Schiex 2013), argumentation framework with necessities (Nouioua 2013), evidential system (Polberg and Oren 2014) and abstract dialectical framework (Brewka and Woltran 2010). We not only propose a number of new approaches, but also complete and, if necessary , correct, the existing ones (Nielsen and Parsons 2007; Oren, Reed, and Luck 2010; Baroni et al. 2011; Cayrol and Lagasquie-Schiex 2009; Nouioua 2013; Brewka et al. 2013; Modgil and Bench-Capon 2011; Oren, Reed, and Luck 2010; Polberg and Oren 2014; Cayrol and Lagasquie-Schiex 2013). As a result of our study, the abstract dialectical frameworks emerge as perhaps the most general structures, capable of handling even the extended argumentation framework, for which the existing results were more limited (Modgil and Bench-Capon 2011). In order to be able to compare our approaches and speak of their quality, we also introduce a classification system for describing a given translation in terms of functional, syn-tactical, semantical and computational properties. These attributes are meant to grasp different aspects of a transformation that we have discussed previously. Furthermore, we identify certain common patterns behind various translations and thus also propose to categorize them with respect to the underlying methodology. Finally, when possible, we use the existing research on semantics signatures (Dunne et al. 2015; Dyrkolbotn 2014) in order to show whether the proposed translations can or cannot be replaced by methods with more desirable semantical aspects.</t>
  </si>
  <si>
    <t>TUW-256654</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</si>
  <si>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techniques.</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</si>
  <si>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techniques. • You put B in allocated memory. Unfortunately , that usually means that B does not survive a savesystem, and it's also cumbersome if B is a growable structure.</t>
  </si>
  <si>
    <t>TUW-257397</t>
  </si>
  <si>
    <t>Configuration files, command-line arguments and environment variables are the dominant tools for local configuration management today. When accessing such program execution environments, however, most applications do not take context, e.g. the system they run on, into account. The aim of this paper is to integrate unmodified applications into a coherent and context-aware system by instrumenting the getenv API. We propose a global database stored in configuration files that includes specifications for contextual interpretations and a novel matching algorithm. In a case study we analyze a complete Debian operating system where every getenv API call is intercepted. We evaluate usage patterns of 16 real-world applications and systems and report on limitations of unforeseen context changes. The results show that getenv is used extensively for variability. The tool has acceptable overhead and improves context-awareness of many applications.</t>
  </si>
  <si>
    <t>Configuration files, command-line arguments and environment variables are the dominant tools for local configuration management today. When accessing such program execution environments, however, most applications do not take context , e.g. the system they run on, into account. The aim of this paper is to integrate unmodified applications into a coherent and context-aware system by instrumenting the getenv API. We propose a global database stored in configuration files that includes specifications for contextual interpretations and a novel matching algorithm. In a case study we analyze a complete Debian operating system where every getenv API call is intercepted. We evaluate usage patterns of 16 real-world applications and systems and report on limitations of unforeseen context changes. The results show that getenv is used extensively for variability. The tool has acceptable overhead and improves context-awareness of many applications.</t>
  </si>
  <si>
    <t>TUW-257870</t>
  </si>
  <si>
    <t>This position paper describes a critical incident from an early AAL project related to the design decisions made about which features to include. In order to give the older users of a sensor-based telecare monitoring system more tangible value, a number of non-sensor-based interactive services were incorporated into the system which was installed in a residential facility. These services were chosen based on recommendations and input from older people. In the end though, many services were not used and actually contributed to the system being removed from residences.</t>
  </si>
  <si>
    <t>This position paper describes a critical incident from an early AAL project related to the design decisions made about which features to include. In order to give the older users of a sensor-based telecare monitoring system more tangible value, a number of non-sensor-based interactive services were incorporated into the system which was installed in a residential facility. These services were chosen based on recommendations and input from older people. In the end though, many services were not used and actually contributed to the system being removed from residences. willing to invest money. They also received some national funding for later development steps.</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</si>
</sst>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882">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1</v>
      </c>
      <c r="G1" t="n" s="7">
        <v>1.0</v>
      </c>
      <c r="H1" t="n" s="8">
        <v>1.0</v>
      </c>
      <c r="I1" t="n" s="9">
        <v>1.0</v>
      </c>
    </row>
    <row r="2">
      <c r="A2" t="s" s="10">
        <v>2</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3</v>
      </c>
      <c r="F2" t="s" s="15">
        <v>3</v>
      </c>
      <c r="G2" t="n" s="16">
        <v>1.0</v>
      </c>
      <c r="H2" t="n" s="17">
        <v>1.0</v>
      </c>
      <c r="I2" t="n" s="18">
        <v>1.0</v>
      </c>
    </row>
    <row r="3">
      <c r="A3" t="s" s="19">
        <v>4</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5</v>
      </c>
      <c r="F3" t="s" s="24">
        <v>6</v>
      </c>
      <c r="G3" t="n" s="25">
        <v>1.0</v>
      </c>
      <c r="H3" t="n" s="26">
        <v>1.0</v>
      </c>
      <c r="I3" t="n" s="27">
        <v>1.0</v>
      </c>
    </row>
    <row r="4">
      <c r="A4" t="s" s="28">
        <v>7</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8</v>
      </c>
      <c r="F4" t="s" s="33">
        <v>8</v>
      </c>
      <c r="G4" t="n" s="34">
        <v>1.0</v>
      </c>
      <c r="H4" t="n" s="35">
        <v>1.0</v>
      </c>
      <c r="I4" t="n" s="36">
        <v>1.0</v>
      </c>
    </row>
    <row r="5">
      <c r="A5" t="s" s="37">
        <v>9</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10</v>
      </c>
      <c r="F5" t="s" s="42">
        <v>10</v>
      </c>
      <c r="G5" t="n" s="43">
        <v>1.0</v>
      </c>
      <c r="H5" t="n" s="44">
        <v>1.0</v>
      </c>
      <c r="I5" t="n" s="45">
        <v>1.0</v>
      </c>
    </row>
    <row r="6">
      <c r="A6" t="s" s="46">
        <v>11</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12</v>
      </c>
      <c r="F6" t="s" s="51">
        <v>12</v>
      </c>
      <c r="G6" t="n" s="52">
        <v>1.0</v>
      </c>
      <c r="H6" t="n" s="53">
        <v>1.0</v>
      </c>
      <c r="I6" t="n" s="54">
        <v>1.0</v>
      </c>
    </row>
    <row r="7">
      <c r="A7" t="s" s="55">
        <v>13</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14</v>
      </c>
      <c r="F7" t="s" s="60">
        <v>15</v>
      </c>
      <c r="G7" t="n" s="61">
        <v>0.0</v>
      </c>
      <c r="H7" t="n" s="62">
        <v>0.0</v>
      </c>
      <c r="I7" t="n" s="63">
        <v>0.0</v>
      </c>
    </row>
    <row r="8">
      <c r="A8" t="s" s="64">
        <v>16</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17</v>
      </c>
      <c r="F8" t="s" s="69">
        <v>18</v>
      </c>
      <c r="G8" t="n" s="70">
        <v>0.0</v>
      </c>
      <c r="H8" t="n" s="71">
        <v>0.0</v>
      </c>
      <c r="I8" t="n" s="72">
        <v>0.0</v>
      </c>
    </row>
    <row r="9">
      <c r="A9" t="s" s="73">
        <v>19</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v>20</v>
      </c>
      <c r="F9" t="s">
        <v>20</v>
      </c>
      <c r="G9" t="s" s="77">
        <v>21</v>
      </c>
      <c r="H9" t="s" s="78">
        <v>22</v>
      </c>
      <c r="I9" t="s" s="79">
        <v>23</v>
      </c>
    </row>
    <row r="10">
      <c r="A10" t="s" s="80">
        <v>24</v>
      </c>
      <c r="B10" s="81">
        <f>HYPERLINK("D:\Java\git\MethodDemosGit\MethodDemos\output\groundtruth\TUW-139785.pdf")</f>
      </c>
      <c r="C10" s="82">
        <f>HYPERLINK("D:\Java\git\MethodDemosGit\MethodDemos\output\result\result-TUW-139785-xstream.xml")</f>
      </c>
      <c r="D10" s="83">
        <f>HYPERLINK("D:\Java\git\MethodDemosGit\MethodDemos\output\extracted\grobid\grobid-TUW-139785-xstream.xml")</f>
      </c>
      <c r="E10" t="s" s="84">
        <v>25</v>
      </c>
      <c r="F10" t="s" s="85">
        <v>26</v>
      </c>
      <c r="G10" t="n" s="86">
        <v>0.0</v>
      </c>
      <c r="H10" t="n" s="87">
        <v>0.0</v>
      </c>
      <c r="I10" t="n" s="88">
        <v>0.0</v>
      </c>
    </row>
    <row r="11">
      <c r="A11" t="s" s="89">
        <v>27</v>
      </c>
      <c r="B11" s="90">
        <f>HYPERLINK("D:\Java\git\MethodDemosGit\MethodDemos\output\groundtruth\TUW-140047.pdf")</f>
      </c>
      <c r="C11" s="91">
        <f>HYPERLINK("D:\Java\git\MethodDemosGit\MethodDemos\output\result\result-TUW-140047-xstream.xml")</f>
      </c>
      <c r="D11" s="92">
        <f>HYPERLINK("D:\Java\git\MethodDemosGit\MethodDemos\output\extracted\grobid\grobid-TUW-140047-xstream.xml")</f>
      </c>
      <c r="E11" t="s" s="93">
        <v>28</v>
      </c>
      <c r="F11" t="s" s="94">
        <v>29</v>
      </c>
      <c r="G11" t="n" s="95">
        <v>1.0</v>
      </c>
      <c r="H11" t="n" s="96">
        <v>1.0</v>
      </c>
      <c r="I11" t="n" s="97">
        <v>1.0</v>
      </c>
    </row>
    <row r="12">
      <c r="A12" t="s" s="98">
        <v>30</v>
      </c>
      <c r="B12" s="99">
        <f>HYPERLINK("D:\Java\git\MethodDemosGit\MethodDemos\output\groundtruth\TUW-140048.pdf")</f>
      </c>
      <c r="C12" s="100">
        <f>HYPERLINK("D:\Java\git\MethodDemosGit\MethodDemos\output\result\result-TUW-140048-xstream.xml")</f>
      </c>
      <c r="D12" s="101">
        <f>HYPERLINK("D:\Java\git\MethodDemosGit\MethodDemos\output\extracted\grobid\grobid-TUW-140048-xstream.xml")</f>
      </c>
      <c r="E12" t="s" s="102">
        <v>31</v>
      </c>
      <c r="F12" t="s" s="103">
        <v>31</v>
      </c>
      <c r="G12" t="n" s="104">
        <v>1.0</v>
      </c>
      <c r="H12" t="n" s="105">
        <v>1.0</v>
      </c>
      <c r="I12" t="n" s="106">
        <v>1.0</v>
      </c>
    </row>
    <row r="13">
      <c r="A13" t="s" s="107">
        <v>32</v>
      </c>
      <c r="B13" s="108">
        <f>HYPERLINK("D:\Java\git\MethodDemosGit\MethodDemos\output\groundtruth\TUW-140229.pdf")</f>
      </c>
      <c r="C13" s="109">
        <f>HYPERLINK("D:\Java\git\MethodDemosGit\MethodDemos\output\result\result-TUW-140229-xstream.xml")</f>
      </c>
      <c r="D13" s="110">
        <f>HYPERLINK("D:\Java\git\MethodDemosGit\MethodDemos\output\extracted\grobid\grobid-TUW-140229-xstream.xml")</f>
      </c>
      <c r="E13" t="s" s="111">
        <v>33</v>
      </c>
      <c r="F13" t="s" s="112">
        <v>34</v>
      </c>
      <c r="G13" t="n" s="113">
        <v>0.0</v>
      </c>
      <c r="H13" t="n" s="114">
        <v>0.0</v>
      </c>
      <c r="I13" t="n" s="115">
        <v>0.0</v>
      </c>
    </row>
    <row r="14">
      <c r="A14" t="s" s="116">
        <v>35</v>
      </c>
      <c r="B14" s="117">
        <f>HYPERLINK("D:\Java\git\MethodDemosGit\MethodDemos\output\groundtruth\TUW-140253.pdf")</f>
      </c>
      <c r="C14" s="118">
        <f>HYPERLINK("D:\Java\git\MethodDemosGit\MethodDemos\output\result\result-TUW-140253-xstream.xml")</f>
      </c>
      <c r="D14" s="119">
        <f>HYPERLINK("D:\Java\git\MethodDemosGit\MethodDemos\output\extracted\grobid\grobid-TUW-140253-xstream.xml")</f>
      </c>
      <c r="E14" t="s" s="120">
        <v>36</v>
      </c>
      <c r="F14" t="s" s="121">
        <v>37</v>
      </c>
      <c r="G14" t="n" s="122">
        <v>1.0</v>
      </c>
      <c r="H14" t="n" s="123">
        <v>1.0</v>
      </c>
      <c r="I14" t="n" s="124">
        <v>1.0</v>
      </c>
    </row>
    <row r="15">
      <c r="A15" t="s" s="125">
        <v>38</v>
      </c>
      <c r="B15" s="126">
        <f>HYPERLINK("D:\Java\git\MethodDemosGit\MethodDemos\output\groundtruth\TUW-140308.pdf")</f>
      </c>
      <c r="C15" s="127">
        <f>HYPERLINK("D:\Java\git\MethodDemosGit\MethodDemos\output\result\result-TUW-140308-xstream.xml")</f>
      </c>
      <c r="D15" s="128">
        <f>HYPERLINK("D:\Java\git\MethodDemosGit\MethodDemos\output\extracted\grobid\grobid-TUW-140308-xstream.xml")</f>
      </c>
      <c r="E15" t="s" s="129">
        <v>39</v>
      </c>
      <c r="F15" t="s" s="130">
        <v>39</v>
      </c>
      <c r="G15" t="n" s="131">
        <v>1.0</v>
      </c>
      <c r="H15" t="n" s="132">
        <v>1.0</v>
      </c>
      <c r="I15" t="n" s="133">
        <v>1.0</v>
      </c>
    </row>
    <row r="16">
      <c r="A16" t="s" s="134">
        <v>40</v>
      </c>
      <c r="B16" s="135">
        <f>HYPERLINK("D:\Java\git\MethodDemosGit\MethodDemos\output\groundtruth\TUW-140533.pdf")</f>
      </c>
      <c r="C16" s="136">
        <f>HYPERLINK("D:\Java\git\MethodDemosGit\MethodDemos\output\result\result-TUW-140533-xstream.xml")</f>
      </c>
      <c r="D16" s="137">
        <f>HYPERLINK("D:\Java\git\MethodDemosGit\MethodDemos\output\extracted\grobid\grobid-TUW-140533-xstream.xml")</f>
      </c>
      <c r="E16" t="s" s="138">
        <v>41</v>
      </c>
      <c r="F16" t="s">
        <v>20</v>
      </c>
      <c r="G16" t="s" s="139">
        <v>21</v>
      </c>
      <c r="H16" t="n" s="140">
        <v>0.0</v>
      </c>
      <c r="I16" t="n" s="141">
        <v>0.0</v>
      </c>
    </row>
    <row r="17">
      <c r="A17" t="s" s="142">
        <v>42</v>
      </c>
      <c r="B17" s="143">
        <f>HYPERLINK("D:\Java\git\MethodDemosGit\MethodDemos\output\groundtruth\TUW-140867.pdf")</f>
      </c>
      <c r="C17" s="144">
        <f>HYPERLINK("D:\Java\git\MethodDemosGit\MethodDemos\output\result\result-TUW-140867-xstream.xml")</f>
      </c>
      <c r="D17" s="145">
        <f>HYPERLINK("D:\Java\git\MethodDemosGit\MethodDemos\output\extracted\grobid\grobid-TUW-140867-xstream.xml")</f>
      </c>
      <c r="E17" t="s" s="146">
        <v>43</v>
      </c>
      <c r="F17" t="s" s="147">
        <v>43</v>
      </c>
      <c r="G17" t="n" s="148">
        <v>1.0</v>
      </c>
      <c r="H17" t="n" s="149">
        <v>1.0</v>
      </c>
      <c r="I17" t="n" s="150">
        <v>1.0</v>
      </c>
    </row>
    <row r="18">
      <c r="A18" t="s" s="151">
        <v>44</v>
      </c>
      <c r="B18" s="152">
        <f>HYPERLINK("D:\Java\git\MethodDemosGit\MethodDemos\output\groundtruth\TUW-140895.pdf")</f>
      </c>
      <c r="C18" s="153">
        <f>HYPERLINK("D:\Java\git\MethodDemosGit\MethodDemos\output\result\result-TUW-140895-xstream.xml")</f>
      </c>
      <c r="D18" s="154">
        <f>HYPERLINK("D:\Java\git\MethodDemosGit\MethodDemos\output\extracted\grobid\grobid-TUW-140895-xstream.xml")</f>
      </c>
      <c r="E18" t="s" s="155">
        <v>45</v>
      </c>
      <c r="F18" t="s" s="156">
        <v>46</v>
      </c>
      <c r="G18" t="n" s="157">
        <v>0.0</v>
      </c>
      <c r="H18" t="n" s="158">
        <v>0.0</v>
      </c>
      <c r="I18" t="n" s="159">
        <v>0.0</v>
      </c>
    </row>
    <row r="19">
      <c r="A19" t="s" s="160">
        <v>47</v>
      </c>
      <c r="B19" s="161">
        <f>HYPERLINK("D:\Java\git\MethodDemosGit\MethodDemos\output\groundtruth\TUW-140983.pdf")</f>
      </c>
      <c r="C19" s="162">
        <f>HYPERLINK("D:\Java\git\MethodDemosGit\MethodDemos\output\result\result-TUW-140983-xstream.xml")</f>
      </c>
      <c r="D19" s="163">
        <f>HYPERLINK("D:\Java\git\MethodDemosGit\MethodDemos\output\extracted\grobid\grobid-TUW-140983-xstream.xml")</f>
      </c>
      <c r="E19" t="s" s="164">
        <v>48</v>
      </c>
      <c r="F19" t="s" s="165">
        <v>48</v>
      </c>
      <c r="G19" t="n" s="166">
        <v>1.0</v>
      </c>
      <c r="H19" t="n" s="167">
        <v>1.0</v>
      </c>
      <c r="I19" t="n" s="168">
        <v>1.0</v>
      </c>
    </row>
    <row r="20">
      <c r="A20" t="s" s="169">
        <v>49</v>
      </c>
      <c r="B20" s="170">
        <f>HYPERLINK("D:\Java\git\MethodDemosGit\MethodDemos\output\groundtruth\TUW-141024.pdf")</f>
      </c>
      <c r="C20" s="171">
        <f>HYPERLINK("D:\Java\git\MethodDemosGit\MethodDemos\output\result\result-TUW-141024-xstream.xml")</f>
      </c>
      <c r="D20" s="172">
        <f>HYPERLINK("D:\Java\git\MethodDemosGit\MethodDemos\output\extracted\grobid\grobid-TUW-141024-xstream.xml")</f>
      </c>
      <c r="E20" t="s" s="173">
        <v>50</v>
      </c>
      <c r="F20" t="s" s="174">
        <v>50</v>
      </c>
      <c r="G20" t="n" s="175">
        <v>1.0</v>
      </c>
      <c r="H20" t="n" s="176">
        <v>1.0</v>
      </c>
      <c r="I20" t="n" s="177">
        <v>1.0</v>
      </c>
    </row>
    <row r="21">
      <c r="A21" t="s" s="178">
        <v>51</v>
      </c>
      <c r="B21" s="179">
        <f>HYPERLINK("D:\Java\git\MethodDemosGit\MethodDemos\output\groundtruth\TUW-141065.pdf")</f>
      </c>
      <c r="C21" s="180">
        <f>HYPERLINK("D:\Java\git\MethodDemosGit\MethodDemos\output\result\result-TUW-141065-xstream.xml")</f>
      </c>
      <c r="D21" s="181">
        <f>HYPERLINK("D:\Java\git\MethodDemosGit\MethodDemos\output\extracted\grobid\grobid-TUW-141065-xstream.xml")</f>
      </c>
      <c r="E21" t="s" s="182">
        <v>52</v>
      </c>
      <c r="F21" t="s" s="183">
        <v>53</v>
      </c>
      <c r="G21" t="n" s="184">
        <v>1.0</v>
      </c>
      <c r="H21" t="n" s="185">
        <v>1.0</v>
      </c>
      <c r="I21" t="n" s="186">
        <v>1.0</v>
      </c>
    </row>
    <row r="22">
      <c r="A22" t="s" s="187">
        <v>54</v>
      </c>
      <c r="B22" s="188">
        <f>HYPERLINK("D:\Java\git\MethodDemosGit\MethodDemos\output\groundtruth\TUW-141121.pdf")</f>
      </c>
      <c r="C22" s="189">
        <f>HYPERLINK("D:\Java\git\MethodDemosGit\MethodDemos\output\result\result-TUW-141121-xstream.xml")</f>
      </c>
      <c r="D22" s="190">
        <f>HYPERLINK("D:\Java\git\MethodDemosGit\MethodDemos\output\extracted\grobid\grobid-TUW-141121-xstream.xml")</f>
      </c>
      <c r="E22" t="s" s="191">
        <v>55</v>
      </c>
      <c r="F22" t="s" s="192">
        <v>56</v>
      </c>
      <c r="G22" t="n" s="193">
        <v>1.0</v>
      </c>
      <c r="H22" t="n" s="194">
        <v>1.0</v>
      </c>
      <c r="I22" t="n" s="195">
        <v>1.0</v>
      </c>
    </row>
    <row r="23">
      <c r="A23" t="s" s="196">
        <v>57</v>
      </c>
      <c r="B23" s="197">
        <f>HYPERLINK("D:\Java\git\MethodDemosGit\MethodDemos\output\groundtruth\TUW-141140.pdf")</f>
      </c>
      <c r="C23" s="198">
        <f>HYPERLINK("D:\Java\git\MethodDemosGit\MethodDemos\output\result\result-TUW-141140-xstream.xml")</f>
      </c>
      <c r="D23" s="199">
        <f>HYPERLINK("D:\Java\git\MethodDemosGit\MethodDemos\output\extracted\grobid\grobid-TUW-141140-xstream.xml")</f>
      </c>
      <c r="E23" t="s" s="200">
        <v>58</v>
      </c>
      <c r="F23" t="s" s="201">
        <v>58</v>
      </c>
      <c r="G23" t="n" s="202">
        <v>1.0</v>
      </c>
      <c r="H23" t="n" s="203">
        <v>1.0</v>
      </c>
      <c r="I23" t="n" s="204">
        <v>1.0</v>
      </c>
    </row>
    <row r="24">
      <c r="A24" t="s" s="205">
        <v>59</v>
      </c>
      <c r="B24" s="206">
        <f>HYPERLINK("D:\Java\git\MethodDemosGit\MethodDemos\output\groundtruth\TUW-141336.pdf")</f>
      </c>
      <c r="C24" s="207">
        <f>HYPERLINK("D:\Java\git\MethodDemosGit\MethodDemos\output\result\result-TUW-141336-xstream.xml")</f>
      </c>
      <c r="D24" s="208">
        <f>HYPERLINK("D:\Java\git\MethodDemosGit\MethodDemos\output\extracted\grobid\grobid-TUW-141336-xstream.xml")</f>
      </c>
      <c r="E24" t="s" s="209">
        <v>60</v>
      </c>
      <c r="F24" t="s" s="210">
        <v>60</v>
      </c>
      <c r="G24" t="n" s="211">
        <v>1.0</v>
      </c>
      <c r="H24" t="n" s="212">
        <v>1.0</v>
      </c>
      <c r="I24" t="n" s="213">
        <v>1.0</v>
      </c>
    </row>
    <row r="25">
      <c r="A25" t="s" s="214">
        <v>61</v>
      </c>
      <c r="B25" s="215">
        <f>HYPERLINK("D:\Java\git\MethodDemosGit\MethodDemos\output\groundtruth\TUW-141618.pdf")</f>
      </c>
      <c r="C25" s="216">
        <f>HYPERLINK("D:\Java\git\MethodDemosGit\MethodDemos\output\result\result-TUW-141618-xstream.xml")</f>
      </c>
      <c r="D25" s="217">
        <f>HYPERLINK("D:\Java\git\MethodDemosGit\MethodDemos\output\extracted\grobid\grobid-TUW-141618-xstream.xml")</f>
      </c>
      <c r="E25" t="s" s="218">
        <v>62</v>
      </c>
      <c r="F25" t="s" s="219">
        <v>63</v>
      </c>
      <c r="G25" t="n" s="220">
        <v>1.0</v>
      </c>
      <c r="H25" t="n" s="221">
        <v>1.0</v>
      </c>
      <c r="I25" t="n" s="222">
        <v>1.0</v>
      </c>
    </row>
    <row r="26">
      <c r="A26" t="s" s="223">
        <v>64</v>
      </c>
      <c r="B26" s="224">
        <f>HYPERLINK("D:\Java\git\MethodDemosGit\MethodDemos\output\groundtruth\TUW-141758.pdf")</f>
      </c>
      <c r="C26" s="225">
        <f>HYPERLINK("D:\Java\git\MethodDemosGit\MethodDemos\output\result\result-TUW-141758-xstream.xml")</f>
      </c>
      <c r="D26" s="226">
        <f>HYPERLINK("D:\Java\git\MethodDemosGit\MethodDemos\output\extracted\grobid\grobid-TUW-141758-xstream.xml")</f>
      </c>
      <c r="E26" t="s" s="227">
        <v>65</v>
      </c>
      <c r="F26" t="s" s="228">
        <v>66</v>
      </c>
      <c r="G26" t="n" s="229">
        <v>1.0</v>
      </c>
      <c r="H26" t="n" s="230">
        <v>1.0</v>
      </c>
      <c r="I26" t="n" s="231">
        <v>1.0</v>
      </c>
    </row>
    <row r="27">
      <c r="A27" t="s" s="232">
        <v>67</v>
      </c>
      <c r="B27" s="233">
        <f>HYPERLINK("D:\Java\git\MethodDemosGit\MethodDemos\output\groundtruth\TUW-168222.pdf")</f>
      </c>
      <c r="C27" s="234">
        <f>HYPERLINK("D:\Java\git\MethodDemosGit\MethodDemos\output\result\result-TUW-168222-xstream.xml")</f>
      </c>
      <c r="D27" s="235">
        <f>HYPERLINK("D:\Java\git\MethodDemosGit\MethodDemos\output\extracted\grobid\grobid-TUW-168222-xstream.xml")</f>
      </c>
      <c r="E27" t="s" s="236">
        <v>68</v>
      </c>
      <c r="F27" t="s" s="237">
        <v>69</v>
      </c>
      <c r="G27" t="n" s="238">
        <v>0.0</v>
      </c>
      <c r="H27" t="n" s="239">
        <v>0.0</v>
      </c>
      <c r="I27" t="n" s="240">
        <v>0.0</v>
      </c>
    </row>
    <row r="28">
      <c r="A28" t="s" s="241">
        <v>70</v>
      </c>
      <c r="B28" s="242">
        <f>HYPERLINK("D:\Java\git\MethodDemosGit\MethodDemos\output\groundtruth\TUW-168482.pdf")</f>
      </c>
      <c r="C28" s="243">
        <f>HYPERLINK("D:\Java\git\MethodDemosGit\MethodDemos\output\result\result-TUW-168482-xstream.xml")</f>
      </c>
      <c r="D28" s="244">
        <f>HYPERLINK("D:\Java\git\MethodDemosGit\MethodDemos\output\extracted\grobid\grobid-TUW-168482-xstream.xml")</f>
      </c>
      <c r="E28" t="s" s="245">
        <v>71</v>
      </c>
      <c r="F28" t="s" s="246">
        <v>72</v>
      </c>
      <c r="G28" t="n" s="247">
        <v>0.0</v>
      </c>
      <c r="H28" t="n" s="248">
        <v>0.0</v>
      </c>
      <c r="I28" t="n" s="249">
        <v>0.0</v>
      </c>
    </row>
    <row r="29">
      <c r="A29" t="s" s="250">
        <v>73</v>
      </c>
      <c r="B29" s="251">
        <f>HYPERLINK("D:\Java\git\MethodDemosGit\MethodDemos\output\groundtruth\TUW-169511.pdf")</f>
      </c>
      <c r="C29" s="252">
        <f>HYPERLINK("D:\Java\git\MethodDemosGit\MethodDemos\output\result\result-TUW-169511-xstream.xml")</f>
      </c>
      <c r="D29" s="253">
        <f>HYPERLINK("D:\Java\git\MethodDemosGit\MethodDemos\output\extracted\grobid\grobid-TUW-169511-xstream.xml")</f>
      </c>
      <c r="E29" t="s">
        <v>20</v>
      </c>
      <c r="F29" t="s">
        <v>20</v>
      </c>
      <c r="G29" t="s" s="254">
        <v>21</v>
      </c>
      <c r="H29" t="s" s="255">
        <v>22</v>
      </c>
      <c r="I29" t="s" s="256">
        <v>23</v>
      </c>
    </row>
    <row r="30">
      <c r="A30" t="s" s="257">
        <v>74</v>
      </c>
      <c r="B30" s="258">
        <f>HYPERLINK("D:\Java\git\MethodDemosGit\MethodDemos\output\groundtruth\TUW-172697.pdf")</f>
      </c>
      <c r="C30" s="259">
        <f>HYPERLINK("D:\Java\git\MethodDemosGit\MethodDemos\output\result\result-TUW-172697-xstream.xml")</f>
      </c>
      <c r="D30" s="260">
        <f>HYPERLINK("D:\Java\git\MethodDemosGit\MethodDemos\output\extracted\grobid\grobid-TUW-172697-xstream.xml")</f>
      </c>
      <c r="E30" t="s" s="261">
        <v>75</v>
      </c>
      <c r="F30" t="s" s="262">
        <v>76</v>
      </c>
      <c r="G30" t="n" s="263">
        <v>0.0</v>
      </c>
      <c r="H30" t="n" s="264">
        <v>0.0</v>
      </c>
      <c r="I30" t="n" s="265">
        <v>0.0</v>
      </c>
    </row>
    <row r="31">
      <c r="A31" t="s" s="266">
        <v>77</v>
      </c>
      <c r="B31" s="267">
        <f>HYPERLINK("D:\Java\git\MethodDemosGit\MethodDemos\output\groundtruth\TUW-174216.pdf")</f>
      </c>
      <c r="C31" s="268">
        <f>HYPERLINK("D:\Java\git\MethodDemosGit\MethodDemos\output\result\result-TUW-174216-xstream.xml")</f>
      </c>
      <c r="D31" s="269">
        <f>HYPERLINK("D:\Java\git\MethodDemosGit\MethodDemos\output\extracted\grobid\grobid-TUW-174216-xstream.xml")</f>
      </c>
      <c r="E31" t="s" s="270">
        <v>78</v>
      </c>
      <c r="F31" t="s" s="271">
        <v>79</v>
      </c>
      <c r="G31" t="n" s="272">
        <v>1.0</v>
      </c>
      <c r="H31" t="n" s="273">
        <v>1.0</v>
      </c>
      <c r="I31" t="n" s="274">
        <v>1.0</v>
      </c>
    </row>
    <row r="32">
      <c r="A32" t="s" s="275">
        <v>80</v>
      </c>
      <c r="B32" s="276">
        <f>HYPERLINK("D:\Java\git\MethodDemosGit\MethodDemos\output\groundtruth\TUW-175428.pdf")</f>
      </c>
      <c r="C32" s="277">
        <f>HYPERLINK("D:\Java\git\MethodDemosGit\MethodDemos\output\result\result-TUW-175428-xstream.xml")</f>
      </c>
      <c r="D32" s="278">
        <f>HYPERLINK("D:\Java\git\MethodDemosGit\MethodDemos\output\extracted\grobid\grobid-TUW-175428-xstream.xml")</f>
      </c>
      <c r="E32" t="s" s="279">
        <v>81</v>
      </c>
      <c r="F32" t="s">
        <v>20</v>
      </c>
      <c r="G32" t="s" s="280">
        <v>21</v>
      </c>
      <c r="H32" t="n" s="281">
        <v>0.0</v>
      </c>
      <c r="I32" t="n" s="282">
        <v>0.0</v>
      </c>
    </row>
    <row r="33">
      <c r="A33" t="s" s="283">
        <v>82</v>
      </c>
      <c r="B33" s="284">
        <f>HYPERLINK("D:\Java\git\MethodDemosGit\MethodDemos\output\groundtruth\TUW-176087.pdf")</f>
      </c>
      <c r="C33" s="285">
        <f>HYPERLINK("D:\Java\git\MethodDemosGit\MethodDemos\output\result\result-TUW-176087-xstream.xml")</f>
      </c>
      <c r="D33" s="286">
        <f>HYPERLINK("D:\Java\git\MethodDemosGit\MethodDemos\output\extracted\grobid\grobid-TUW-176087-xstream.xml")</f>
      </c>
      <c r="E33" t="s" s="287">
        <v>83</v>
      </c>
      <c r="F33" t="s" s="288">
        <v>83</v>
      </c>
      <c r="G33" t="n" s="289">
        <v>1.0</v>
      </c>
      <c r="H33" t="n" s="290">
        <v>1.0</v>
      </c>
      <c r="I33" t="n" s="291">
        <v>1.0</v>
      </c>
    </row>
    <row r="34">
      <c r="A34" t="s" s="292">
        <v>84</v>
      </c>
      <c r="B34" s="293">
        <f>HYPERLINK("D:\Java\git\MethodDemosGit\MethodDemos\output\groundtruth\TUW-177140.pdf")</f>
      </c>
      <c r="C34" s="294">
        <f>HYPERLINK("D:\Java\git\MethodDemosGit\MethodDemos\output\result\result-TUW-177140-xstream.xml")</f>
      </c>
      <c r="D34" s="295">
        <f>HYPERLINK("D:\Java\git\MethodDemosGit\MethodDemos\output\extracted\grobid\grobid-TUW-177140-xstream.xml")</f>
      </c>
      <c r="E34" t="s" s="296">
        <v>85</v>
      </c>
      <c r="F34" t="s" s="297">
        <v>86</v>
      </c>
      <c r="G34" t="n" s="298">
        <v>0.0</v>
      </c>
      <c r="H34" t="n" s="299">
        <v>0.0</v>
      </c>
      <c r="I34" t="n" s="300">
        <v>0.0</v>
      </c>
    </row>
    <row r="35">
      <c r="A35" t="s" s="301">
        <v>87</v>
      </c>
      <c r="B35" s="302">
        <f>HYPERLINK("D:\Java\git\MethodDemosGit\MethodDemos\output\groundtruth\TUW-179146.pdf")</f>
      </c>
      <c r="C35" s="303">
        <f>HYPERLINK("D:\Java\git\MethodDemosGit\MethodDemos\output\result\result-TUW-179146-xstream.xml")</f>
      </c>
      <c r="D35" s="304">
        <f>HYPERLINK("D:\Java\git\MethodDemosGit\MethodDemos\output\extracted\grobid\grobid-TUW-179146-xstream.xml")</f>
      </c>
      <c r="E35" t="s" s="305">
        <v>88</v>
      </c>
      <c r="F35" t="s" s="306">
        <v>89</v>
      </c>
      <c r="G35" t="n" s="307">
        <v>1.0</v>
      </c>
      <c r="H35" t="n" s="308">
        <v>1.0</v>
      </c>
      <c r="I35" t="n" s="309">
        <v>1.0</v>
      </c>
    </row>
    <row r="36">
      <c r="A36" t="s" s="310">
        <v>90</v>
      </c>
      <c r="B36" s="311">
        <f>HYPERLINK("D:\Java\git\MethodDemosGit\MethodDemos\output\groundtruth\TUW-180162.pdf")</f>
      </c>
      <c r="C36" s="312">
        <f>HYPERLINK("D:\Java\git\MethodDemosGit\MethodDemos\output\result\result-TUW-180162-xstream.xml")</f>
      </c>
      <c r="D36" s="313">
        <f>HYPERLINK("D:\Java\git\MethodDemosGit\MethodDemos\output\extracted\grobid\grobid-TUW-180162-xstream.xml")</f>
      </c>
      <c r="E36" t="s" s="314">
        <v>91</v>
      </c>
      <c r="F36" t="s" s="315">
        <v>92</v>
      </c>
      <c r="G36" t="n" s="316">
        <v>1.0</v>
      </c>
      <c r="H36" t="n" s="317">
        <v>1.0</v>
      </c>
      <c r="I36" t="n" s="318">
        <v>1.0</v>
      </c>
    </row>
    <row r="37">
      <c r="A37" t="s" s="319">
        <v>93</v>
      </c>
      <c r="B37" s="320">
        <f>HYPERLINK("D:\Java\git\MethodDemosGit\MethodDemos\output\groundtruth\TUW-181199.pdf")</f>
      </c>
      <c r="C37" s="321">
        <f>HYPERLINK("D:\Java\git\MethodDemosGit\MethodDemos\output\result\result-TUW-181199-xstream.xml")</f>
      </c>
      <c r="D37" s="322">
        <f>HYPERLINK("D:\Java\git\MethodDemosGit\MethodDemos\output\extracted\grobid\grobid-TUW-181199-xstream.xml")</f>
      </c>
      <c r="E37" t="s" s="323">
        <v>94</v>
      </c>
      <c r="F37" t="s" s="324">
        <v>94</v>
      </c>
      <c r="G37" t="n" s="325">
        <v>1.0</v>
      </c>
      <c r="H37" t="n" s="326">
        <v>1.0</v>
      </c>
      <c r="I37" t="n" s="327">
        <v>1.0</v>
      </c>
    </row>
    <row r="38">
      <c r="A38" t="s" s="328">
        <v>95</v>
      </c>
      <c r="B38" s="329">
        <f>HYPERLINK("D:\Java\git\MethodDemosGit\MethodDemos\output\groundtruth\TUW-182414.pdf")</f>
      </c>
      <c r="C38" s="330">
        <f>HYPERLINK("D:\Java\git\MethodDemosGit\MethodDemos\output\result\result-TUW-182414-xstream.xml")</f>
      </c>
      <c r="D38" s="331">
        <f>HYPERLINK("D:\Java\git\MethodDemosGit\MethodDemos\output\extracted\grobid\grobid-TUW-182414-xstream.xml")</f>
      </c>
      <c r="E38" t="s" s="332">
        <v>96</v>
      </c>
      <c r="F38" t="s" s="333">
        <v>97</v>
      </c>
      <c r="G38" t="n" s="334">
        <v>0.0</v>
      </c>
      <c r="H38" t="n" s="335">
        <v>0.0</v>
      </c>
      <c r="I38" t="n" s="336">
        <v>0.0</v>
      </c>
    </row>
    <row r="39">
      <c r="A39" t="s" s="337">
        <v>98</v>
      </c>
      <c r="B39" s="338">
        <f>HYPERLINK("D:\Java\git\MethodDemosGit\MethodDemos\output\groundtruth\TUW-182899.pdf")</f>
      </c>
      <c r="C39" s="339">
        <f>HYPERLINK("D:\Java\git\MethodDemosGit\MethodDemos\output\result\result-TUW-182899-xstream.xml")</f>
      </c>
      <c r="D39" s="340">
        <f>HYPERLINK("D:\Java\git\MethodDemosGit\MethodDemos\output\extracted\grobid\grobid-TUW-182899-xstream.xml")</f>
      </c>
      <c r="E39" t="s" s="341">
        <v>99</v>
      </c>
      <c r="F39" t="s" s="342">
        <v>100</v>
      </c>
      <c r="G39" t="n" s="343">
        <v>1.0</v>
      </c>
      <c r="H39" t="n" s="344">
        <v>1.0</v>
      </c>
      <c r="I39" t="n" s="345">
        <v>1.0</v>
      </c>
    </row>
    <row r="40">
      <c r="A40" t="s" s="346">
        <v>101</v>
      </c>
      <c r="B40" s="347">
        <f>HYPERLINK("D:\Java\git\MethodDemosGit\MethodDemos\output\groundtruth\TUW-185321.pdf")</f>
      </c>
      <c r="C40" s="348">
        <f>HYPERLINK("D:\Java\git\MethodDemosGit\MethodDemos\output\result\result-TUW-185321-xstream.xml")</f>
      </c>
      <c r="D40" s="349">
        <f>HYPERLINK("D:\Java\git\MethodDemosGit\MethodDemos\output\extracted\grobid\grobid-TUW-185321-xstream.xml")</f>
      </c>
      <c r="E40" t="s" s="350">
        <v>102</v>
      </c>
      <c r="F40" t="s" s="351">
        <v>103</v>
      </c>
      <c r="G40" t="n" s="352">
        <v>0.0</v>
      </c>
      <c r="H40" t="n" s="353">
        <v>0.0</v>
      </c>
      <c r="I40" t="n" s="354">
        <v>0.0</v>
      </c>
    </row>
    <row r="41">
      <c r="A41" t="s" s="355">
        <v>104</v>
      </c>
      <c r="B41" s="356">
        <f>HYPERLINK("D:\Java\git\MethodDemosGit\MethodDemos\output\groundtruth\TUW-185441.pdf")</f>
      </c>
      <c r="C41" s="357">
        <f>HYPERLINK("D:\Java\git\MethodDemosGit\MethodDemos\output\result\result-TUW-185441-xstream.xml")</f>
      </c>
      <c r="D41" s="358">
        <f>HYPERLINK("D:\Java\git\MethodDemosGit\MethodDemos\output\extracted\grobid\grobid-TUW-185441-xstream.xml")</f>
      </c>
      <c r="E41" t="s" s="359">
        <v>105</v>
      </c>
      <c r="F41" t="s" s="360">
        <v>106</v>
      </c>
      <c r="G41" t="n" s="361">
        <v>0.0</v>
      </c>
      <c r="H41" t="n" s="362">
        <v>0.0</v>
      </c>
      <c r="I41" t="n" s="363">
        <v>0.0</v>
      </c>
    </row>
    <row r="42">
      <c r="A42" t="s" s="364">
        <v>107</v>
      </c>
      <c r="B42" s="365">
        <f>HYPERLINK("D:\Java\git\MethodDemosGit\MethodDemos\output\groundtruth\TUW-186227.pdf")</f>
      </c>
      <c r="C42" s="366">
        <f>HYPERLINK("D:\Java\git\MethodDemosGit\MethodDemos\output\result\result-TUW-186227-xstream.xml")</f>
      </c>
      <c r="D42" s="367">
        <f>HYPERLINK("D:\Java\git\MethodDemosGit\MethodDemos\output\extracted\grobid\grobid-TUW-186227-xstream.xml")</f>
      </c>
      <c r="E42" t="s" s="368">
        <v>108</v>
      </c>
      <c r="F42" t="s" s="369">
        <v>109</v>
      </c>
      <c r="G42" t="n" s="370">
        <v>0.0</v>
      </c>
      <c r="H42" t="n" s="371">
        <v>0.0</v>
      </c>
      <c r="I42" t="n" s="372">
        <v>0.0</v>
      </c>
    </row>
    <row r="43">
      <c r="A43" t="s" s="373">
        <v>110</v>
      </c>
      <c r="B43" s="374">
        <f>HYPERLINK("D:\Java\git\MethodDemosGit\MethodDemos\output\groundtruth\TUW-189842.pdf")</f>
      </c>
      <c r="C43" s="375">
        <f>HYPERLINK("D:\Java\git\MethodDemosGit\MethodDemos\output\result\result-TUW-189842-xstream.xml")</f>
      </c>
      <c r="D43" s="376">
        <f>HYPERLINK("D:\Java\git\MethodDemosGit\MethodDemos\output\extracted\grobid\grobid-TUW-189842-xstream.xml")</f>
      </c>
      <c r="E43" t="s" s="377">
        <v>111</v>
      </c>
      <c r="F43" t="s" s="378">
        <v>112</v>
      </c>
      <c r="G43" t="n" s="379">
        <v>1.0</v>
      </c>
      <c r="H43" t="n" s="380">
        <v>1.0</v>
      </c>
      <c r="I43" t="n" s="381">
        <v>1.0</v>
      </c>
    </row>
    <row r="44">
      <c r="A44" t="s" s="382">
        <v>113</v>
      </c>
      <c r="B44" s="383">
        <f>HYPERLINK("D:\Java\git\MethodDemosGit\MethodDemos\output\groundtruth\TUW-191715.pdf")</f>
      </c>
      <c r="C44" s="384">
        <f>HYPERLINK("D:\Java\git\MethodDemosGit\MethodDemos\output\result\result-TUW-191715-xstream.xml")</f>
      </c>
      <c r="D44" s="385">
        <f>HYPERLINK("D:\Java\git\MethodDemosGit\MethodDemos\output\extracted\grobid\grobid-TUW-191715-xstream.xml")</f>
      </c>
      <c r="E44" t="s" s="386">
        <v>114</v>
      </c>
      <c r="F44" t="s" s="387">
        <v>114</v>
      </c>
      <c r="G44" t="n" s="388">
        <v>1.0</v>
      </c>
      <c r="H44" t="n" s="389">
        <v>1.0</v>
      </c>
      <c r="I44" t="n" s="390">
        <v>1.0</v>
      </c>
    </row>
    <row r="45">
      <c r="A45" t="s" s="391">
        <v>115</v>
      </c>
      <c r="B45" s="392">
        <f>HYPERLINK("D:\Java\git\MethodDemosGit\MethodDemos\output\groundtruth\TUW-191977.pdf")</f>
      </c>
      <c r="C45" s="393">
        <f>HYPERLINK("D:\Java\git\MethodDemosGit\MethodDemos\output\result\result-TUW-191977-xstream.xml")</f>
      </c>
      <c r="D45" s="394">
        <f>HYPERLINK("D:\Java\git\MethodDemosGit\MethodDemos\output\extracted\grobid\grobid-TUW-191977-xstream.xml")</f>
      </c>
      <c r="E45" t="s" s="395">
        <v>116</v>
      </c>
      <c r="F45" t="s" s="396">
        <v>117</v>
      </c>
      <c r="G45" t="n" s="397">
        <v>0.0</v>
      </c>
      <c r="H45" t="n" s="398">
        <v>0.0</v>
      </c>
      <c r="I45" t="n" s="399">
        <v>0.0</v>
      </c>
    </row>
    <row r="46">
      <c r="A46" t="s" s="400">
        <v>118</v>
      </c>
      <c r="B46" s="401">
        <f>HYPERLINK("D:\Java\git\MethodDemosGit\MethodDemos\output\groundtruth\TUW-192724.pdf")</f>
      </c>
      <c r="C46" s="402">
        <f>HYPERLINK("D:\Java\git\MethodDemosGit\MethodDemos\output\result\result-TUW-192724-xstream.xml")</f>
      </c>
      <c r="D46" s="403">
        <f>HYPERLINK("D:\Java\git\MethodDemosGit\MethodDemos\output\extracted\grobid\grobid-TUW-192724-xstream.xml")</f>
      </c>
      <c r="E46" t="s" s="404">
        <v>119</v>
      </c>
      <c r="F46" t="s" s="405">
        <v>119</v>
      </c>
      <c r="G46" t="n" s="406">
        <v>1.0</v>
      </c>
      <c r="H46" t="n" s="407">
        <v>1.0</v>
      </c>
      <c r="I46" t="n" s="408">
        <v>1.0</v>
      </c>
    </row>
    <row r="47">
      <c r="A47" t="s" s="409">
        <v>120</v>
      </c>
      <c r="B47" s="410">
        <f>HYPERLINK("D:\Java\git\MethodDemosGit\MethodDemos\output\groundtruth\TUW-194085.pdf")</f>
      </c>
      <c r="C47" s="411">
        <f>HYPERLINK("D:\Java\git\MethodDemosGit\MethodDemos\output\result\result-TUW-194085-xstream.xml")</f>
      </c>
      <c r="D47" s="412">
        <f>HYPERLINK("D:\Java\git\MethodDemosGit\MethodDemos\output\extracted\grobid\grobid-TUW-194085-xstream.xml")</f>
      </c>
      <c r="E47" t="s" s="413">
        <v>121</v>
      </c>
      <c r="F47" t="s" s="414">
        <v>122</v>
      </c>
      <c r="G47" t="n" s="415">
        <v>0.0</v>
      </c>
      <c r="H47" t="n" s="416">
        <v>0.0</v>
      </c>
      <c r="I47" t="n" s="417">
        <v>0.0</v>
      </c>
    </row>
    <row r="48">
      <c r="A48" t="s" s="418">
        <v>123</v>
      </c>
      <c r="B48" s="419">
        <f>HYPERLINK("D:\Java\git\MethodDemosGit\MethodDemos\output\groundtruth\TUW-194561.pdf")</f>
      </c>
      <c r="C48" s="420">
        <f>HYPERLINK("D:\Java\git\MethodDemosGit\MethodDemos\output\result\result-TUW-194561-xstream.xml")</f>
      </c>
      <c r="D48" s="421">
        <f>HYPERLINK("D:\Java\git\MethodDemosGit\MethodDemos\output\extracted\grobid\grobid-TUW-194561-xstream.xml")</f>
      </c>
      <c r="E48" t="s" s="422">
        <v>124</v>
      </c>
      <c r="F48" t="s" s="423">
        <v>124</v>
      </c>
      <c r="G48" t="n" s="424">
        <v>1.0</v>
      </c>
      <c r="H48" t="n" s="425">
        <v>1.0</v>
      </c>
      <c r="I48" t="n" s="426">
        <v>1.0</v>
      </c>
    </row>
    <row r="49">
      <c r="A49" t="s" s="427">
        <v>125</v>
      </c>
      <c r="B49" s="428">
        <f>HYPERLINK("D:\Java\git\MethodDemosGit\MethodDemos\output\groundtruth\TUW-194660.pdf")</f>
      </c>
      <c r="C49" s="429">
        <f>HYPERLINK("D:\Java\git\MethodDemosGit\MethodDemos\output\result\result-TUW-194660-xstream.xml")</f>
      </c>
      <c r="D49" s="430">
        <f>HYPERLINK("D:\Java\git\MethodDemosGit\MethodDemos\output\extracted\grobid\grobid-TUW-194660-xstream.xml")</f>
      </c>
      <c r="E49" t="s" s="431">
        <v>126</v>
      </c>
      <c r="F49" t="s" s="432">
        <v>127</v>
      </c>
      <c r="G49" t="n" s="433">
        <v>1.0</v>
      </c>
      <c r="H49" t="n" s="434">
        <v>1.0</v>
      </c>
      <c r="I49" t="n" s="435">
        <v>1.0</v>
      </c>
    </row>
    <row r="50">
      <c r="A50" t="s" s="436">
        <v>128</v>
      </c>
      <c r="B50" s="437">
        <f>HYPERLINK("D:\Java\git\MethodDemosGit\MethodDemos\output\groundtruth\TUW-197422.pdf")</f>
      </c>
      <c r="C50" s="438">
        <f>HYPERLINK("D:\Java\git\MethodDemosGit\MethodDemos\output\result\result-TUW-197422-xstream.xml")</f>
      </c>
      <c r="D50" s="439">
        <f>HYPERLINK("D:\Java\git\MethodDemosGit\MethodDemos\output\extracted\grobid\grobid-TUW-197422-xstream.xml")</f>
      </c>
      <c r="E50" t="s" s="440">
        <v>129</v>
      </c>
      <c r="F50" t="s" s="441">
        <v>129</v>
      </c>
      <c r="G50" t="n" s="442">
        <v>1.0</v>
      </c>
      <c r="H50" t="n" s="443">
        <v>1.0</v>
      </c>
      <c r="I50" t="n" s="444">
        <v>1.0</v>
      </c>
    </row>
    <row r="51">
      <c r="A51" t="s" s="445">
        <v>130</v>
      </c>
      <c r="B51" s="446">
        <f>HYPERLINK("D:\Java\git\MethodDemosGit\MethodDemos\output\groundtruth\TUW-197852.pdf")</f>
      </c>
      <c r="C51" s="447">
        <f>HYPERLINK("D:\Java\git\MethodDemosGit\MethodDemos\output\result\result-TUW-197852-xstream.xml")</f>
      </c>
      <c r="D51" s="448">
        <f>HYPERLINK("D:\Java\git\MethodDemosGit\MethodDemos\output\extracted\grobid\grobid-TUW-197852-xstream.xml")</f>
      </c>
      <c r="E51" t="s" s="449">
        <v>131</v>
      </c>
      <c r="F51" t="s" s="450">
        <v>132</v>
      </c>
      <c r="G51" t="n" s="451">
        <v>1.0</v>
      </c>
      <c r="H51" t="n" s="452">
        <v>1.0</v>
      </c>
      <c r="I51" t="n" s="453">
        <v>1.0</v>
      </c>
    </row>
    <row r="52">
      <c r="A52" t="s" s="454">
        <v>133</v>
      </c>
      <c r="B52" s="455">
        <f>HYPERLINK("D:\Java\git\MethodDemosGit\MethodDemos\output\groundtruth\TUW-198400.pdf")</f>
      </c>
      <c r="C52" s="456">
        <f>HYPERLINK("D:\Java\git\MethodDemosGit\MethodDemos\output\result\result-TUW-198400-xstream.xml")</f>
      </c>
      <c r="D52" s="457">
        <f>HYPERLINK("D:\Java\git\MethodDemosGit\MethodDemos\output\extracted\grobid\grobid-TUW-198400-xstream.xml")</f>
      </c>
      <c r="E52" t="s" s="458">
        <v>134</v>
      </c>
      <c r="F52" t="s" s="459">
        <v>134</v>
      </c>
      <c r="G52" t="n" s="460">
        <v>1.0</v>
      </c>
      <c r="H52" t="n" s="461">
        <v>1.0</v>
      </c>
      <c r="I52" t="n" s="462">
        <v>1.0</v>
      </c>
    </row>
    <row r="53">
      <c r="A53" t="s" s="463">
        <v>135</v>
      </c>
      <c r="B53" s="464">
        <f>HYPERLINK("D:\Java\git\MethodDemosGit\MethodDemos\output\groundtruth\TUW-198401.pdf")</f>
      </c>
      <c r="C53" s="465">
        <f>HYPERLINK("D:\Java\git\MethodDemosGit\MethodDemos\output\result\result-TUW-198401-xstream.xml")</f>
      </c>
      <c r="D53" s="466">
        <f>HYPERLINK("D:\Java\git\MethodDemosGit\MethodDemos\output\extracted\grobid\grobid-TUW-198401-xstream.xml")</f>
      </c>
      <c r="E53" t="s" s="467">
        <v>136</v>
      </c>
      <c r="F53" t="s" s="468">
        <v>136</v>
      </c>
      <c r="G53" t="n" s="469">
        <v>1.0</v>
      </c>
      <c r="H53" t="n" s="470">
        <v>1.0</v>
      </c>
      <c r="I53" t="n" s="471">
        <v>1.0</v>
      </c>
    </row>
    <row r="54">
      <c r="A54" t="s" s="472">
        <v>137</v>
      </c>
      <c r="B54" s="473">
        <f>HYPERLINK("D:\Java\git\MethodDemosGit\MethodDemos\output\groundtruth\TUW-198405.pdf")</f>
      </c>
      <c r="C54" s="474">
        <f>HYPERLINK("D:\Java\git\MethodDemosGit\MethodDemos\output\result\result-TUW-198405-xstream.xml")</f>
      </c>
      <c r="D54" s="475">
        <f>HYPERLINK("D:\Java\git\MethodDemosGit\MethodDemos\output\extracted\grobid\grobid-TUW-198405-xstream.xml")</f>
      </c>
      <c r="E54" t="s" s="476">
        <v>138</v>
      </c>
      <c r="F54" t="s" s="477">
        <v>138</v>
      </c>
      <c r="G54" t="n" s="478">
        <v>1.0</v>
      </c>
      <c r="H54" t="n" s="479">
        <v>1.0</v>
      </c>
      <c r="I54" t="n" s="480">
        <v>1.0</v>
      </c>
    </row>
    <row r="55">
      <c r="A55" t="s" s="481">
        <v>139</v>
      </c>
      <c r="B55" s="482">
        <f>HYPERLINK("D:\Java\git\MethodDemosGit\MethodDemos\output\groundtruth\TUW-198408.pdf")</f>
      </c>
      <c r="C55" s="483">
        <f>HYPERLINK("D:\Java\git\MethodDemosGit\MethodDemos\output\result\result-TUW-198408-xstream.xml")</f>
      </c>
      <c r="D55" s="484">
        <f>HYPERLINK("D:\Java\git\MethodDemosGit\MethodDemos\output\extracted\grobid\grobid-TUW-198408-xstream.xml")</f>
      </c>
      <c r="E55" t="s" s="485">
        <v>140</v>
      </c>
      <c r="F55" t="s" s="486">
        <v>141</v>
      </c>
      <c r="G55" t="n" s="487">
        <v>1.0</v>
      </c>
      <c r="H55" t="n" s="488">
        <v>1.0</v>
      </c>
      <c r="I55" t="n" s="489">
        <v>1.0</v>
      </c>
    </row>
    <row r="56">
      <c r="A56" t="s" s="490">
        <v>142</v>
      </c>
      <c r="B56" s="491">
        <f>HYPERLINK("D:\Java\git\MethodDemosGit\MethodDemos\output\groundtruth\TUW-200745.pdf")</f>
      </c>
      <c r="C56" s="492">
        <f>HYPERLINK("D:\Java\git\MethodDemosGit\MethodDemos\output\result\result-TUW-200745-xstream.xml")</f>
      </c>
      <c r="D56" s="493">
        <f>HYPERLINK("D:\Java\git\MethodDemosGit\MethodDemos\output\extracted\grobid\grobid-TUW-200745-xstream.xml")</f>
      </c>
      <c r="E56" t="s" s="494">
        <v>143</v>
      </c>
      <c r="F56" t="s" s="495">
        <v>144</v>
      </c>
      <c r="G56" t="n" s="496">
        <v>0.0</v>
      </c>
      <c r="H56" t="n" s="497">
        <v>0.0</v>
      </c>
      <c r="I56" t="n" s="498">
        <v>0.0</v>
      </c>
    </row>
    <row r="57">
      <c r="A57" t="s" s="499">
        <v>145</v>
      </c>
      <c r="B57" s="500">
        <f>HYPERLINK("D:\Java\git\MethodDemosGit\MethodDemos\output\groundtruth\TUW-200748.pdf")</f>
      </c>
      <c r="C57" s="501">
        <f>HYPERLINK("D:\Java\git\MethodDemosGit\MethodDemos\output\result\result-TUW-200748-xstream.xml")</f>
      </c>
      <c r="D57" s="502">
        <f>HYPERLINK("D:\Java\git\MethodDemosGit\MethodDemos\output\extracted\grobid\grobid-TUW-200748-xstream.xml")</f>
      </c>
      <c r="E57" t="s" s="503">
        <v>146</v>
      </c>
      <c r="F57" t="s" s="504">
        <v>147</v>
      </c>
      <c r="G57" t="n" s="505">
        <v>0.0</v>
      </c>
      <c r="H57" t="n" s="506">
        <v>0.0</v>
      </c>
      <c r="I57" t="n" s="507">
        <v>0.0</v>
      </c>
    </row>
    <row r="58">
      <c r="A58" t="s" s="508">
        <v>148</v>
      </c>
      <c r="B58" s="509">
        <f>HYPERLINK("D:\Java\git\MethodDemosGit\MethodDemos\output\groundtruth\TUW-200948.pdf")</f>
      </c>
      <c r="C58" s="510">
        <f>HYPERLINK("D:\Java\git\MethodDemosGit\MethodDemos\output\result\result-TUW-200948-xstream.xml")</f>
      </c>
      <c r="D58" s="511">
        <f>HYPERLINK("D:\Java\git\MethodDemosGit\MethodDemos\output\extracted\grobid\grobid-TUW-200948-xstream.xml")</f>
      </c>
      <c r="E58" t="s" s="512">
        <v>149</v>
      </c>
      <c r="F58" t="s" s="513">
        <v>149</v>
      </c>
      <c r="G58" t="n" s="514">
        <v>1.0</v>
      </c>
      <c r="H58" t="n" s="515">
        <v>1.0</v>
      </c>
      <c r="I58" t="n" s="516">
        <v>1.0</v>
      </c>
    </row>
    <row r="59">
      <c r="A59" t="s" s="517">
        <v>150</v>
      </c>
      <c r="B59" s="518">
        <f>HYPERLINK("D:\Java\git\MethodDemosGit\MethodDemos\output\groundtruth\TUW-200950.pdf")</f>
      </c>
      <c r="C59" s="519">
        <f>HYPERLINK("D:\Java\git\MethodDemosGit\MethodDemos\output\result\result-TUW-200950-xstream.xml")</f>
      </c>
      <c r="D59" s="520">
        <f>HYPERLINK("D:\Java\git\MethodDemosGit\MethodDemos\output\extracted\grobid\grobid-TUW-200950-xstream.xml")</f>
      </c>
      <c r="E59" t="s" s="521">
        <v>151</v>
      </c>
      <c r="F59" t="s" s="522">
        <v>152</v>
      </c>
      <c r="G59" t="n" s="523">
        <v>1.0</v>
      </c>
      <c r="H59" t="n" s="524">
        <v>1.0</v>
      </c>
      <c r="I59" t="n" s="525">
        <v>1.0</v>
      </c>
    </row>
    <row r="60">
      <c r="A60" t="s" s="526">
        <v>153</v>
      </c>
      <c r="B60" s="527">
        <f>HYPERLINK("D:\Java\git\MethodDemosGit\MethodDemos\output\groundtruth\TUW-200959.pdf")</f>
      </c>
      <c r="C60" s="528">
        <f>HYPERLINK("D:\Java\git\MethodDemosGit\MethodDemos\output\result\result-TUW-200959-xstream.xml")</f>
      </c>
      <c r="D60" s="529">
        <f>HYPERLINK("D:\Java\git\MethodDemosGit\MethodDemos\output\extracted\grobid\grobid-TUW-200959-xstream.xml")</f>
      </c>
      <c r="E60" t="s" s="530">
        <v>154</v>
      </c>
      <c r="F60" t="s" s="531">
        <v>155</v>
      </c>
      <c r="G60" t="n" s="532">
        <v>1.0</v>
      </c>
      <c r="H60" t="n" s="533">
        <v>1.0</v>
      </c>
      <c r="I60" t="n" s="534">
        <v>1.0</v>
      </c>
    </row>
    <row r="61">
      <c r="A61" t="s" s="535">
        <v>156</v>
      </c>
      <c r="B61" s="536">
        <f>HYPERLINK("D:\Java\git\MethodDemosGit\MethodDemos\output\groundtruth\TUW-201066.pdf")</f>
      </c>
      <c r="C61" s="537">
        <f>HYPERLINK("D:\Java\git\MethodDemosGit\MethodDemos\output\result\result-TUW-201066-xstream.xml")</f>
      </c>
      <c r="D61" s="538">
        <f>HYPERLINK("D:\Java\git\MethodDemosGit\MethodDemos\output\extracted\grobid\grobid-TUW-201066-xstream.xml")</f>
      </c>
      <c r="E61" t="s">
        <v>20</v>
      </c>
      <c r="F61" t="s">
        <v>20</v>
      </c>
      <c r="G61" t="s" s="539">
        <v>21</v>
      </c>
      <c r="H61" t="s" s="540">
        <v>22</v>
      </c>
      <c r="I61" t="s" s="541">
        <v>23</v>
      </c>
    </row>
    <row r="62">
      <c r="A62" t="s" s="542">
        <v>157</v>
      </c>
      <c r="B62" s="543">
        <f>HYPERLINK("D:\Java\git\MethodDemosGit\MethodDemos\output\groundtruth\TUW-201160.pdf")</f>
      </c>
      <c r="C62" s="544">
        <f>HYPERLINK("D:\Java\git\MethodDemosGit\MethodDemos\output\result\result-TUW-201160-xstream.xml")</f>
      </c>
      <c r="D62" s="545">
        <f>HYPERLINK("D:\Java\git\MethodDemosGit\MethodDemos\output\extracted\grobid\grobid-TUW-201160-xstream.xml")</f>
      </c>
      <c r="E62" t="s">
        <v>20</v>
      </c>
      <c r="F62" t="s">
        <v>20</v>
      </c>
      <c r="G62" t="s" s="546">
        <v>21</v>
      </c>
      <c r="H62" t="s" s="547">
        <v>22</v>
      </c>
      <c r="I62" t="s" s="548">
        <v>23</v>
      </c>
    </row>
    <row r="63">
      <c r="A63" t="s" s="549">
        <v>158</v>
      </c>
      <c r="B63" s="550">
        <f>HYPERLINK("D:\Java\git\MethodDemosGit\MethodDemos\output\groundtruth\TUW-201167.pdf")</f>
      </c>
      <c r="C63" s="551">
        <f>HYPERLINK("D:\Java\git\MethodDemosGit\MethodDemos\output\result\result-TUW-201167-xstream.xml")</f>
      </c>
      <c r="D63" s="552">
        <f>HYPERLINK("D:\Java\git\MethodDemosGit\MethodDemos\output\extracted\grobid\grobid-TUW-201167-xstream.xml")</f>
      </c>
      <c r="E63" t="s">
        <v>20</v>
      </c>
      <c r="F63" t="s">
        <v>20</v>
      </c>
      <c r="G63" t="s" s="553">
        <v>21</v>
      </c>
      <c r="H63" t="s" s="554">
        <v>22</v>
      </c>
      <c r="I63" t="s" s="555">
        <v>23</v>
      </c>
    </row>
    <row r="64">
      <c r="A64" t="s" s="556">
        <v>159</v>
      </c>
      <c r="B64" s="557">
        <f>HYPERLINK("D:\Java\git\MethodDemosGit\MethodDemos\output\groundtruth\TUW-201821.pdf")</f>
      </c>
      <c r="C64" s="558">
        <f>HYPERLINK("D:\Java\git\MethodDemosGit\MethodDemos\output\result\result-TUW-201821-xstream.xml")</f>
      </c>
      <c r="D64" s="559">
        <f>HYPERLINK("D:\Java\git\MethodDemosGit\MethodDemos\output\extracted\grobid\grobid-TUW-201821-xstream.xml")</f>
      </c>
      <c r="E64" t="s" s="560">
        <v>160</v>
      </c>
      <c r="F64" t="s" s="561">
        <v>160</v>
      </c>
      <c r="G64" t="n" s="562">
        <v>1.0</v>
      </c>
      <c r="H64" t="n" s="563">
        <v>1.0</v>
      </c>
      <c r="I64" t="n" s="564">
        <v>1.0</v>
      </c>
    </row>
    <row r="65">
      <c r="A65" t="s" s="565">
        <v>161</v>
      </c>
      <c r="B65" s="566">
        <f>HYPERLINK("D:\Java\git\MethodDemosGit\MethodDemos\output\groundtruth\TUW-202034.pdf")</f>
      </c>
      <c r="C65" s="567">
        <f>HYPERLINK("D:\Java\git\MethodDemosGit\MethodDemos\output\result\result-TUW-202034-xstream.xml")</f>
      </c>
      <c r="D65" s="568">
        <f>HYPERLINK("D:\Java\git\MethodDemosGit\MethodDemos\output\extracted\grobid\grobid-TUW-202034-xstream.xml")</f>
      </c>
      <c r="E65" t="s" s="569">
        <v>162</v>
      </c>
      <c r="F65" t="s" s="570">
        <v>163</v>
      </c>
      <c r="G65" t="n" s="571">
        <v>0.0</v>
      </c>
      <c r="H65" t="n" s="572">
        <v>0.0</v>
      </c>
      <c r="I65" t="n" s="573">
        <v>0.0</v>
      </c>
    </row>
    <row r="66">
      <c r="A66" t="s" s="574">
        <v>164</v>
      </c>
      <c r="B66" s="575">
        <f>HYPERLINK("D:\Java\git\MethodDemosGit\MethodDemos\output\groundtruth\TUW-202824.pdf")</f>
      </c>
      <c r="C66" s="576">
        <f>HYPERLINK("D:\Java\git\MethodDemosGit\MethodDemos\output\result\result-TUW-202824-xstream.xml")</f>
      </c>
      <c r="D66" s="577">
        <f>HYPERLINK("D:\Java\git\MethodDemosGit\MethodDemos\output\extracted\grobid\grobid-TUW-202824-xstream.xml")</f>
      </c>
      <c r="E66" t="s" s="578">
        <v>165</v>
      </c>
      <c r="F66" t="s" s="579">
        <v>166</v>
      </c>
      <c r="G66" t="n" s="580">
        <v>1.0</v>
      </c>
      <c r="H66" t="n" s="581">
        <v>1.0</v>
      </c>
      <c r="I66" t="n" s="582">
        <v>1.0</v>
      </c>
    </row>
    <row r="67">
      <c r="A67" t="s" s="583">
        <v>167</v>
      </c>
      <c r="B67" s="584">
        <f>HYPERLINK("D:\Java\git\MethodDemosGit\MethodDemos\output\groundtruth\TUW-203409.pdf")</f>
      </c>
      <c r="C67" s="585">
        <f>HYPERLINK("D:\Java\git\MethodDemosGit\MethodDemos\output\result\result-TUW-203409-xstream.xml")</f>
      </c>
      <c r="D67" s="586">
        <f>HYPERLINK("D:\Java\git\MethodDemosGit\MethodDemos\output\extracted\grobid\grobid-TUW-203409-xstream.xml")</f>
      </c>
      <c r="E67" t="s" s="587">
        <v>168</v>
      </c>
      <c r="F67" t="s" s="588">
        <v>169</v>
      </c>
      <c r="G67" t="n" s="589">
        <v>1.0</v>
      </c>
      <c r="H67" t="n" s="590">
        <v>1.0</v>
      </c>
      <c r="I67" t="n" s="591">
        <v>1.0</v>
      </c>
    </row>
    <row r="68">
      <c r="A68" t="s" s="592">
        <v>170</v>
      </c>
      <c r="B68" s="593">
        <f>HYPERLINK("D:\Java\git\MethodDemosGit\MethodDemos\output\groundtruth\TUW-203924.pdf")</f>
      </c>
      <c r="C68" s="594">
        <f>HYPERLINK("D:\Java\git\MethodDemosGit\MethodDemos\output\result\result-TUW-203924-xstream.xml")</f>
      </c>
      <c r="D68" s="595">
        <f>HYPERLINK("D:\Java\git\MethodDemosGit\MethodDemos\output\extracted\grobid\grobid-TUW-203924-xstream.xml")</f>
      </c>
      <c r="E68" t="s" s="596">
        <v>171</v>
      </c>
      <c r="F68" t="s" s="597">
        <v>171</v>
      </c>
      <c r="G68" t="n" s="598">
        <v>1.0</v>
      </c>
      <c r="H68" t="n" s="599">
        <v>1.0</v>
      </c>
      <c r="I68" t="n" s="600">
        <v>1.0</v>
      </c>
    </row>
    <row r="69">
      <c r="A69" t="s" s="601">
        <v>172</v>
      </c>
      <c r="B69" s="602">
        <f>HYPERLINK("D:\Java\git\MethodDemosGit\MethodDemos\output\groundtruth\TUW-204724.pdf")</f>
      </c>
      <c r="C69" s="603">
        <f>HYPERLINK("D:\Java\git\MethodDemosGit\MethodDemos\output\result\result-TUW-204724-xstream.xml")</f>
      </c>
      <c r="D69" s="604">
        <f>HYPERLINK("D:\Java\git\MethodDemosGit\MethodDemos\output\extracted\grobid\grobid-TUW-204724-xstream.xml")</f>
      </c>
      <c r="E69" t="s" s="605">
        <v>173</v>
      </c>
      <c r="F69" t="s" s="606">
        <v>174</v>
      </c>
      <c r="G69" t="n" s="607">
        <v>0.0</v>
      </c>
      <c r="H69" t="n" s="608">
        <v>0.0</v>
      </c>
      <c r="I69" t="n" s="609">
        <v>0.0</v>
      </c>
    </row>
    <row r="70">
      <c r="A70" t="s" s="610">
        <v>175</v>
      </c>
      <c r="B70" s="611">
        <f>HYPERLINK("D:\Java\git\MethodDemosGit\MethodDemos\output\groundtruth\TUW-205557.pdf")</f>
      </c>
      <c r="C70" s="612">
        <f>HYPERLINK("D:\Java\git\MethodDemosGit\MethodDemos\output\result\result-TUW-205557-xstream.xml")</f>
      </c>
      <c r="D70" s="613">
        <f>HYPERLINK("D:\Java\git\MethodDemosGit\MethodDemos\output\extracted\grobid\grobid-TUW-205557-xstream.xml")</f>
      </c>
      <c r="E70" t="s" s="614">
        <v>176</v>
      </c>
      <c r="F70" t="s" s="615">
        <v>177</v>
      </c>
      <c r="G70" t="n" s="616">
        <v>1.0</v>
      </c>
      <c r="H70" t="n" s="617">
        <v>1.0</v>
      </c>
      <c r="I70" t="n" s="618">
        <v>1.0</v>
      </c>
    </row>
    <row r="71">
      <c r="A71" t="s" s="619">
        <v>178</v>
      </c>
      <c r="B71" s="620">
        <f>HYPERLINK("D:\Java\git\MethodDemosGit\MethodDemos\output\groundtruth\TUW-205933.pdf")</f>
      </c>
      <c r="C71" s="621">
        <f>HYPERLINK("D:\Java\git\MethodDemosGit\MethodDemos\output\result\result-TUW-205933-xstream.xml")</f>
      </c>
      <c r="D71" s="622">
        <f>HYPERLINK("D:\Java\git\MethodDemosGit\MethodDemos\output\extracted\grobid\grobid-TUW-205933-xstream.xml")</f>
      </c>
      <c r="E71" t="s" s="623">
        <v>179</v>
      </c>
      <c r="F71" t="s" s="624">
        <v>180</v>
      </c>
      <c r="G71" t="n" s="625">
        <v>1.0</v>
      </c>
      <c r="H71" t="n" s="626">
        <v>1.0</v>
      </c>
      <c r="I71" t="n" s="627">
        <v>1.0</v>
      </c>
    </row>
    <row r="72">
      <c r="A72" t="s" s="628">
        <v>181</v>
      </c>
      <c r="B72" s="629">
        <f>HYPERLINK("D:\Java\git\MethodDemosGit\MethodDemos\output\groundtruth\TUW-213513.pdf")</f>
      </c>
      <c r="C72" s="630">
        <f>HYPERLINK("D:\Java\git\MethodDemosGit\MethodDemos\output\result\result-TUW-213513-xstream.xml")</f>
      </c>
      <c r="D72" s="631">
        <f>HYPERLINK("D:\Java\git\MethodDemosGit\MethodDemos\output\extracted\grobid\grobid-TUW-213513-xstream.xml")</f>
      </c>
      <c r="E72" t="s">
        <v>20</v>
      </c>
      <c r="F72" t="s">
        <v>20</v>
      </c>
      <c r="G72" t="s" s="632">
        <v>21</v>
      </c>
      <c r="H72" t="s" s="633">
        <v>22</v>
      </c>
      <c r="I72" t="s" s="634">
        <v>23</v>
      </c>
    </row>
    <row r="73">
      <c r="A73" t="s" s="635">
        <v>182</v>
      </c>
      <c r="B73" s="636">
        <f>HYPERLINK("D:\Java\git\MethodDemosGit\MethodDemos\output\groundtruth\TUW-216744.pdf")</f>
      </c>
      <c r="C73" s="637">
        <f>HYPERLINK("D:\Java\git\MethodDemosGit\MethodDemos\output\result\result-TUW-216744-xstream.xml")</f>
      </c>
      <c r="D73" s="638">
        <f>HYPERLINK("D:\Java\git\MethodDemosGit\MethodDemos\output\extracted\grobid\grobid-TUW-216744-xstream.xml")</f>
      </c>
      <c r="E73" t="s" s="639">
        <v>183</v>
      </c>
      <c r="F73" t="s" s="640">
        <v>184</v>
      </c>
      <c r="G73" t="n" s="641">
        <v>0.0</v>
      </c>
      <c r="H73" t="n" s="642">
        <v>0.0</v>
      </c>
      <c r="I73" t="n" s="643">
        <v>0.0</v>
      </c>
    </row>
    <row r="74">
      <c r="A74" t="s" s="644">
        <v>185</v>
      </c>
      <c r="B74" s="645">
        <f>HYPERLINK("D:\Java\git\MethodDemosGit\MethodDemos\output\groundtruth\TUW-217690.pdf")</f>
      </c>
      <c r="C74" s="646">
        <f>HYPERLINK("D:\Java\git\MethodDemosGit\MethodDemos\output\result\result-TUW-217690-xstream.xml")</f>
      </c>
      <c r="D74" s="647">
        <f>HYPERLINK("D:\Java\git\MethodDemosGit\MethodDemos\output\extracted\grobid\grobid-TUW-217690-xstream.xml")</f>
      </c>
      <c r="E74" t="s" s="648">
        <v>186</v>
      </c>
      <c r="F74" t="s">
        <v>20</v>
      </c>
      <c r="G74" t="s" s="649">
        <v>21</v>
      </c>
      <c r="H74" t="n" s="650">
        <v>0.0</v>
      </c>
      <c r="I74" t="n" s="651">
        <v>0.0</v>
      </c>
    </row>
    <row r="75">
      <c r="A75" t="s" s="652">
        <v>187</v>
      </c>
      <c r="B75" s="653">
        <f>HYPERLINK("D:\Java\git\MethodDemosGit\MethodDemos\output\groundtruth\TUW-217971.pdf")</f>
      </c>
      <c r="C75" s="654">
        <f>HYPERLINK("D:\Java\git\MethodDemosGit\MethodDemos\output\result\result-TUW-217971-xstream.xml")</f>
      </c>
      <c r="D75" s="655">
        <f>HYPERLINK("D:\Java\git\MethodDemosGit\MethodDemos\output\extracted\grobid\grobid-TUW-217971-xstream.xml")</f>
      </c>
      <c r="E75" t="s" s="656">
        <v>188</v>
      </c>
      <c r="F75" t="s" s="657">
        <v>189</v>
      </c>
      <c r="G75" t="n" s="658">
        <v>0.0</v>
      </c>
      <c r="H75" t="n" s="659">
        <v>0.0</v>
      </c>
      <c r="I75" t="n" s="660">
        <v>0.0</v>
      </c>
    </row>
    <row r="76">
      <c r="A76" t="s" s="661">
        <v>190</v>
      </c>
      <c r="B76" s="662">
        <f>HYPERLINK("D:\Java\git\MethodDemosGit\MethodDemos\output\groundtruth\TUW-221215.pdf")</f>
      </c>
      <c r="C76" s="663">
        <f>HYPERLINK("D:\Java\git\MethodDemosGit\MethodDemos\output\result\result-TUW-221215-xstream.xml")</f>
      </c>
      <c r="D76" s="664">
        <f>HYPERLINK("D:\Java\git\MethodDemosGit\MethodDemos\output\extracted\grobid\grobid-TUW-221215-xstream.xml")</f>
      </c>
      <c r="E76" t="s" s="665">
        <v>191</v>
      </c>
      <c r="F76" t="s" s="666">
        <v>192</v>
      </c>
      <c r="G76" t="n" s="667">
        <v>0.0</v>
      </c>
      <c r="H76" t="n" s="668">
        <v>0.0</v>
      </c>
      <c r="I76" t="n" s="669">
        <v>0.0</v>
      </c>
    </row>
    <row r="77">
      <c r="A77" t="s" s="670">
        <v>193</v>
      </c>
      <c r="B77" s="671">
        <f>HYPERLINK("D:\Java\git\MethodDemosGit\MethodDemos\output\groundtruth\TUW-223906.pdf")</f>
      </c>
      <c r="C77" s="672">
        <f>HYPERLINK("D:\Java\git\MethodDemosGit\MethodDemos\output\result\result-TUW-223906-xstream.xml")</f>
      </c>
      <c r="D77" s="673">
        <f>HYPERLINK("D:\Java\git\MethodDemosGit\MethodDemos\output\extracted\grobid\grobid-TUW-223906-xstream.xml")</f>
      </c>
      <c r="E77" t="s" s="674">
        <v>194</v>
      </c>
      <c r="F77" t="s" s="675">
        <v>194</v>
      </c>
      <c r="G77" t="n" s="676">
        <v>1.0</v>
      </c>
      <c r="H77" t="n" s="677">
        <v>1.0</v>
      </c>
      <c r="I77" t="n" s="678">
        <v>1.0</v>
      </c>
    </row>
    <row r="78">
      <c r="A78" t="s" s="679">
        <v>195</v>
      </c>
      <c r="B78" s="680">
        <f>HYPERLINK("D:\Java\git\MethodDemosGit\MethodDemos\output\groundtruth\TUW-223973.pdf")</f>
      </c>
      <c r="C78" s="681">
        <f>HYPERLINK("D:\Java\git\MethodDemosGit\MethodDemos\output\result\result-TUW-223973-xstream.xml")</f>
      </c>
      <c r="D78" s="682">
        <f>HYPERLINK("D:\Java\git\MethodDemosGit\MethodDemos\output\extracted\grobid\grobid-TUW-223973-xstream.xml")</f>
      </c>
      <c r="E78" t="s" s="683">
        <v>196</v>
      </c>
      <c r="F78" t="s" s="684">
        <v>196</v>
      </c>
      <c r="G78" t="n" s="685">
        <v>1.0</v>
      </c>
      <c r="H78" t="n" s="686">
        <v>1.0</v>
      </c>
      <c r="I78" t="n" s="687">
        <v>1.0</v>
      </c>
    </row>
    <row r="79">
      <c r="A79" t="s" s="688">
        <v>197</v>
      </c>
      <c r="B79" s="689">
        <f>HYPERLINK("D:\Java\git\MethodDemosGit\MethodDemos\output\groundtruth\TUW-225252.pdf")</f>
      </c>
      <c r="C79" s="690">
        <f>HYPERLINK("D:\Java\git\MethodDemosGit\MethodDemos\output\result\result-TUW-225252-xstream.xml")</f>
      </c>
      <c r="D79" s="691">
        <f>HYPERLINK("D:\Java\git\MethodDemosGit\MethodDemos\output\extracted\grobid\grobid-TUW-225252-xstream.xml")</f>
      </c>
      <c r="E79" t="s">
        <v>20</v>
      </c>
      <c r="F79" t="s">
        <v>20</v>
      </c>
      <c r="G79" t="s" s="692">
        <v>21</v>
      </c>
      <c r="H79" t="s" s="693">
        <v>22</v>
      </c>
      <c r="I79" t="s" s="694">
        <v>23</v>
      </c>
    </row>
    <row r="80">
      <c r="A80" t="s" s="695">
        <v>198</v>
      </c>
      <c r="B80" s="696">
        <f>HYPERLINK("D:\Java\git\MethodDemosGit\MethodDemos\output\groundtruth\TUW-226000.pdf")</f>
      </c>
      <c r="C80" s="697">
        <f>HYPERLINK("D:\Java\git\MethodDemosGit\MethodDemos\output\result\result-TUW-226000-xstream.xml")</f>
      </c>
      <c r="D80" s="698">
        <f>HYPERLINK("D:\Java\git\MethodDemosGit\MethodDemos\output\extracted\grobid\grobid-TUW-226000-xstream.xml")</f>
      </c>
      <c r="E80" t="s" s="699">
        <v>199</v>
      </c>
      <c r="F80" t="s" s="700">
        <v>199</v>
      </c>
      <c r="G80" t="n" s="701">
        <v>1.0</v>
      </c>
      <c r="H80" t="n" s="702">
        <v>1.0</v>
      </c>
      <c r="I80" t="n" s="703">
        <v>1.0</v>
      </c>
    </row>
    <row r="81">
      <c r="A81" t="s" s="704">
        <v>200</v>
      </c>
      <c r="B81" s="705">
        <f>HYPERLINK("D:\Java\git\MethodDemosGit\MethodDemos\output\groundtruth\TUW-226016.pdf")</f>
      </c>
      <c r="C81" s="706">
        <f>HYPERLINK("D:\Java\git\MethodDemosGit\MethodDemos\output\result\result-TUW-226016-xstream.xml")</f>
      </c>
      <c r="D81" s="707">
        <f>HYPERLINK("D:\Java\git\MethodDemosGit\MethodDemos\output\extracted\grobid\grobid-TUW-226016-xstream.xml")</f>
      </c>
      <c r="E81" t="s" s="708">
        <v>201</v>
      </c>
      <c r="F81" t="s" s="709">
        <v>202</v>
      </c>
      <c r="G81" t="n" s="710">
        <v>0.0</v>
      </c>
      <c r="H81" t="n" s="711">
        <v>0.0</v>
      </c>
      <c r="I81" t="n" s="712">
        <v>0.0</v>
      </c>
    </row>
    <row r="82">
      <c r="A82" t="s" s="713">
        <v>203</v>
      </c>
      <c r="B82" s="714">
        <f>HYPERLINK("D:\Java\git\MethodDemosGit\MethodDemos\output\groundtruth\TUW-228620.pdf")</f>
      </c>
      <c r="C82" s="715">
        <f>HYPERLINK("D:\Java\git\MethodDemosGit\MethodDemos\output\result\result-TUW-228620-xstream.xml")</f>
      </c>
      <c r="D82" s="716">
        <f>HYPERLINK("D:\Java\git\MethodDemosGit\MethodDemos\output\extracted\grobid\grobid-TUW-228620-xstream.xml")</f>
      </c>
      <c r="E82" t="s" s="717">
        <v>204</v>
      </c>
      <c r="F82" t="s" s="718">
        <v>205</v>
      </c>
      <c r="G82" t="n" s="719">
        <v>1.0</v>
      </c>
      <c r="H82" t="n" s="720">
        <v>1.0</v>
      </c>
      <c r="I82" t="n" s="721">
        <v>1.0</v>
      </c>
    </row>
    <row r="83">
      <c r="A83" t="s" s="722">
        <v>206</v>
      </c>
      <c r="B83" s="723">
        <f>HYPERLINK("D:\Java\git\MethodDemosGit\MethodDemos\output\groundtruth\TUW-231707.pdf")</f>
      </c>
      <c r="C83" s="724">
        <f>HYPERLINK("D:\Java\git\MethodDemosGit\MethodDemos\output\result\result-TUW-231707-xstream.xml")</f>
      </c>
      <c r="D83" s="725">
        <f>HYPERLINK("D:\Java\git\MethodDemosGit\MethodDemos\output\extracted\grobid\grobid-TUW-231707-xstream.xml")</f>
      </c>
      <c r="E83" t="s" s="726">
        <v>207</v>
      </c>
      <c r="F83" t="s" s="727">
        <v>207</v>
      </c>
      <c r="G83" t="n" s="728">
        <v>1.0</v>
      </c>
      <c r="H83" t="n" s="729">
        <v>1.0</v>
      </c>
      <c r="I83" t="n" s="730">
        <v>1.0</v>
      </c>
    </row>
    <row r="84">
      <c r="A84" t="s" s="731">
        <v>208</v>
      </c>
      <c r="B84" s="732">
        <f>HYPERLINK("D:\Java\git\MethodDemosGit\MethodDemos\output\groundtruth\TUW-233317.pdf")</f>
      </c>
      <c r="C84" s="733">
        <f>HYPERLINK("D:\Java\git\MethodDemosGit\MethodDemos\output\result\result-TUW-233317-xstream.xml")</f>
      </c>
      <c r="D84" s="734">
        <f>HYPERLINK("D:\Java\git\MethodDemosGit\MethodDemos\output\extracted\grobid\grobid-TUW-233317-xstream.xml")</f>
      </c>
      <c r="E84" t="s" s="735">
        <v>209</v>
      </c>
      <c r="F84" t="s" s="736">
        <v>209</v>
      </c>
      <c r="G84" t="n" s="737">
        <v>1.0</v>
      </c>
      <c r="H84" t="n" s="738">
        <v>1.0</v>
      </c>
      <c r="I84" t="n" s="739">
        <v>1.0</v>
      </c>
    </row>
    <row r="85">
      <c r="A85" t="s" s="740">
        <v>210</v>
      </c>
      <c r="B85" s="741">
        <f>HYPERLINK("D:\Java\git\MethodDemosGit\MethodDemos\output\groundtruth\TUW-233657.pdf")</f>
      </c>
      <c r="C85" s="742">
        <f>HYPERLINK("D:\Java\git\MethodDemosGit\MethodDemos\output\result\result-TUW-233657-xstream.xml")</f>
      </c>
      <c r="D85" s="743">
        <f>HYPERLINK("D:\Java\git\MethodDemosGit\MethodDemos\output\extracted\grobid\grobid-TUW-233657-xstream.xml")</f>
      </c>
      <c r="E85" t="s" s="744">
        <v>211</v>
      </c>
      <c r="F85" t="s" s="745">
        <v>211</v>
      </c>
      <c r="G85" t="n" s="746">
        <v>1.0</v>
      </c>
      <c r="H85" t="n" s="747">
        <v>1.0</v>
      </c>
      <c r="I85" t="n" s="748">
        <v>1.0</v>
      </c>
    </row>
    <row r="86">
      <c r="A86" t="s" s="749">
        <v>212</v>
      </c>
      <c r="B86" s="750">
        <f>HYPERLINK("D:\Java\git\MethodDemosGit\MethodDemos\output\groundtruth\TUW-236063.pdf")</f>
      </c>
      <c r="C86" s="751">
        <f>HYPERLINK("D:\Java\git\MethodDemosGit\MethodDemos\output\result\result-TUW-236063-xstream.xml")</f>
      </c>
      <c r="D86" s="752">
        <f>HYPERLINK("D:\Java\git\MethodDemosGit\MethodDemos\output\extracted\grobid\grobid-TUW-236063-xstream.xml")</f>
      </c>
      <c r="E86" t="s" s="753">
        <v>213</v>
      </c>
      <c r="F86" t="s" s="754">
        <v>213</v>
      </c>
      <c r="G86" t="n" s="755">
        <v>1.0</v>
      </c>
      <c r="H86" t="n" s="756">
        <v>1.0</v>
      </c>
      <c r="I86" t="n" s="757">
        <v>1.0</v>
      </c>
    </row>
    <row r="87">
      <c r="A87" t="s" s="758">
        <v>214</v>
      </c>
      <c r="B87" s="759">
        <f>HYPERLINK("D:\Java\git\MethodDemosGit\MethodDemos\output\groundtruth\TUW-236120.pdf")</f>
      </c>
      <c r="C87" s="760">
        <f>HYPERLINK("D:\Java\git\MethodDemosGit\MethodDemos\output\result\result-TUW-236120-xstream.xml")</f>
      </c>
      <c r="D87" s="761">
        <f>HYPERLINK("D:\Java\git\MethodDemosGit\MethodDemos\output\extracted\grobid\grobid-TUW-236120-xstream.xml")</f>
      </c>
      <c r="E87" t="s" s="762">
        <v>215</v>
      </c>
      <c r="F87" t="s" s="763">
        <v>215</v>
      </c>
      <c r="G87" t="n" s="764">
        <v>1.0</v>
      </c>
      <c r="H87" t="n" s="765">
        <v>1.0</v>
      </c>
      <c r="I87" t="n" s="766">
        <v>1.0</v>
      </c>
    </row>
    <row r="88">
      <c r="A88" t="s" s="767">
        <v>216</v>
      </c>
      <c r="B88" s="768">
        <f>HYPERLINK("D:\Java\git\MethodDemosGit\MethodDemos\output\groundtruth\TUW-237297.pdf")</f>
      </c>
      <c r="C88" s="769">
        <f>HYPERLINK("D:\Java\git\MethodDemosGit\MethodDemos\output\result\result-TUW-237297-xstream.xml")</f>
      </c>
      <c r="D88" s="770">
        <f>HYPERLINK("D:\Java\git\MethodDemosGit\MethodDemos\output\extracted\grobid\grobid-TUW-237297-xstream.xml")</f>
      </c>
      <c r="E88" t="s" s="771">
        <v>217</v>
      </c>
      <c r="F88" t="s" s="772">
        <v>218</v>
      </c>
      <c r="G88" t="n" s="773">
        <v>0.0</v>
      </c>
      <c r="H88" t="n" s="774">
        <v>0.0</v>
      </c>
      <c r="I88" t="n" s="775">
        <v>0.0</v>
      </c>
    </row>
    <row r="89">
      <c r="A89" t="s" s="776">
        <v>219</v>
      </c>
      <c r="B89" s="777">
        <f>HYPERLINK("D:\Java\git\MethodDemosGit\MethodDemos\output\groundtruth\TUW-240858.pdf")</f>
      </c>
      <c r="C89" s="778">
        <f>HYPERLINK("D:\Java\git\MethodDemosGit\MethodDemos\output\result\result-TUW-240858-xstream.xml")</f>
      </c>
      <c r="D89" s="779">
        <f>HYPERLINK("D:\Java\git\MethodDemosGit\MethodDemos\output\extracted\grobid\grobid-TUW-240858-xstream.xml")</f>
      </c>
      <c r="E89" t="s" s="780">
        <v>220</v>
      </c>
      <c r="F89" t="s" s="781">
        <v>221</v>
      </c>
      <c r="G89" t="n" s="782">
        <v>1.0</v>
      </c>
      <c r="H89" t="n" s="783">
        <v>1.0</v>
      </c>
      <c r="I89" t="n" s="784">
        <v>1.0</v>
      </c>
    </row>
    <row r="90">
      <c r="A90" t="s" s="785">
        <v>222</v>
      </c>
      <c r="B90" s="786">
        <f>HYPERLINK("D:\Java\git\MethodDemosGit\MethodDemos\output\groundtruth\TUW-245336.pdf")</f>
      </c>
      <c r="C90" s="787">
        <f>HYPERLINK("D:\Java\git\MethodDemosGit\MethodDemos\output\result\result-TUW-245336-xstream.xml")</f>
      </c>
      <c r="D90" s="788">
        <f>HYPERLINK("D:\Java\git\MethodDemosGit\MethodDemos\output\extracted\grobid\grobid-TUW-245336-xstream.xml")</f>
      </c>
      <c r="E90" t="s" s="789">
        <v>223</v>
      </c>
      <c r="F90" t="s" s="790">
        <v>223</v>
      </c>
      <c r="G90" t="n" s="791">
        <v>1.0</v>
      </c>
      <c r="H90" t="n" s="792">
        <v>1.0</v>
      </c>
      <c r="I90" t="n" s="793">
        <v>1.0</v>
      </c>
    </row>
    <row r="91">
      <c r="A91" t="s" s="794">
        <v>224</v>
      </c>
      <c r="B91" s="795">
        <f>HYPERLINK("D:\Java\git\MethodDemosGit\MethodDemos\output\groundtruth\TUW-245799.pdf")</f>
      </c>
      <c r="C91" s="796">
        <f>HYPERLINK("D:\Java\git\MethodDemosGit\MethodDemos\output\result\result-TUW-245799-xstream.xml")</f>
      </c>
      <c r="D91" s="797">
        <f>HYPERLINK("D:\Java\git\MethodDemosGit\MethodDemos\output\extracted\grobid\grobid-TUW-245799-xstream.xml")</f>
      </c>
      <c r="E91" t="s" s="798">
        <v>225</v>
      </c>
      <c r="F91" t="s" s="799">
        <v>225</v>
      </c>
      <c r="G91" t="n" s="800">
        <v>1.0</v>
      </c>
      <c r="H91" t="n" s="801">
        <v>1.0</v>
      </c>
      <c r="I91" t="n" s="802">
        <v>1.0</v>
      </c>
    </row>
    <row r="92">
      <c r="A92" t="s" s="803">
        <v>226</v>
      </c>
      <c r="B92" s="804">
        <f>HYPERLINK("D:\Java\git\MethodDemosGit\MethodDemos\output\groundtruth\TUW-247301.pdf")</f>
      </c>
      <c r="C92" s="805">
        <f>HYPERLINK("D:\Java\git\MethodDemosGit\MethodDemos\output\result\result-TUW-247301-xstream.xml")</f>
      </c>
      <c r="D92" s="806">
        <f>HYPERLINK("D:\Java\git\MethodDemosGit\MethodDemos\output\extracted\grobid\grobid-TUW-247301-xstream.xml")</f>
      </c>
      <c r="E92" t="s">
        <v>20</v>
      </c>
      <c r="F92" t="s">
        <v>20</v>
      </c>
      <c r="G92" t="s" s="807">
        <v>21</v>
      </c>
      <c r="H92" t="s" s="808">
        <v>22</v>
      </c>
      <c r="I92" t="s" s="809">
        <v>23</v>
      </c>
    </row>
    <row r="93">
      <c r="A93" t="s" s="810">
        <v>227</v>
      </c>
      <c r="B93" s="811">
        <f>HYPERLINK("D:\Java\git\MethodDemosGit\MethodDemos\output\groundtruth\TUW-247741.pdf")</f>
      </c>
      <c r="C93" s="812">
        <f>HYPERLINK("D:\Java\git\MethodDemosGit\MethodDemos\output\result\result-TUW-247741-xstream.xml")</f>
      </c>
      <c r="D93" s="813">
        <f>HYPERLINK("D:\Java\git\MethodDemosGit\MethodDemos\output\extracted\grobid\grobid-TUW-247741-xstream.xml")</f>
      </c>
      <c r="E93" t="s" s="814">
        <v>228</v>
      </c>
      <c r="F93" t="s" s="815">
        <v>228</v>
      </c>
      <c r="G93" t="n" s="816">
        <v>1.0</v>
      </c>
      <c r="H93" t="n" s="817">
        <v>1.0</v>
      </c>
      <c r="I93" t="n" s="818">
        <v>1.0</v>
      </c>
    </row>
    <row r="94">
      <c r="A94" t="s" s="819">
        <v>229</v>
      </c>
      <c r="B94" s="820">
        <f>HYPERLINK("D:\Java\git\MethodDemosGit\MethodDemos\output\groundtruth\TUW-247743.pdf")</f>
      </c>
      <c r="C94" s="821">
        <f>HYPERLINK("D:\Java\git\MethodDemosGit\MethodDemos\output\result\result-TUW-247743-xstream.xml")</f>
      </c>
      <c r="D94" s="822">
        <f>HYPERLINK("D:\Java\git\MethodDemosGit\MethodDemos\output\extracted\grobid\grobid-TUW-247743-xstream.xml")</f>
      </c>
      <c r="E94" t="s" s="823">
        <v>230</v>
      </c>
      <c r="F94" t="s" s="824">
        <v>231</v>
      </c>
      <c r="G94" t="n" s="825">
        <v>0.0</v>
      </c>
      <c r="H94" t="n" s="826">
        <v>0.0</v>
      </c>
      <c r="I94" t="n" s="827">
        <v>0.0</v>
      </c>
    </row>
    <row r="95">
      <c r="A95" t="s" s="828">
        <v>232</v>
      </c>
      <c r="B95" s="829">
        <f>HYPERLINK("D:\Java\git\MethodDemosGit\MethodDemos\output\groundtruth\TUW-251544.pdf")</f>
      </c>
      <c r="C95" s="830">
        <f>HYPERLINK("D:\Java\git\MethodDemosGit\MethodDemos\output\result\result-TUW-251544-xstream.xml")</f>
      </c>
      <c r="D95" s="831">
        <f>HYPERLINK("D:\Java\git\MethodDemosGit\MethodDemos\output\extracted\grobid\grobid-TUW-251544-xstream.xml")</f>
      </c>
      <c r="E95" t="s" s="832">
        <v>233</v>
      </c>
      <c r="F95" t="s" s="833">
        <v>233</v>
      </c>
      <c r="G95" t="n" s="834">
        <v>1.0</v>
      </c>
      <c r="H95" t="n" s="835">
        <v>1.0</v>
      </c>
      <c r="I95" t="n" s="836">
        <v>1.0</v>
      </c>
    </row>
    <row r="96">
      <c r="A96" t="s" s="837">
        <v>234</v>
      </c>
      <c r="B96" s="838">
        <f>HYPERLINK("D:\Java\git\MethodDemosGit\MethodDemos\output\groundtruth\TUW-252847.pdf")</f>
      </c>
      <c r="C96" s="839">
        <f>HYPERLINK("D:\Java\git\MethodDemosGit\MethodDemos\output\result\result-TUW-252847-xstream.xml")</f>
      </c>
      <c r="D96" s="840">
        <f>HYPERLINK("D:\Java\git\MethodDemosGit\MethodDemos\output\extracted\grobid\grobid-TUW-252847-xstream.xml")</f>
      </c>
      <c r="E96" t="s" s="841">
        <v>235</v>
      </c>
      <c r="F96" t="s" s="842">
        <v>235</v>
      </c>
      <c r="G96" t="n" s="843">
        <v>1.0</v>
      </c>
      <c r="H96" t="n" s="844">
        <v>1.0</v>
      </c>
      <c r="I96" t="n" s="845">
        <v>1.0</v>
      </c>
    </row>
    <row r="97">
      <c r="A97" t="s" s="846">
        <v>236</v>
      </c>
      <c r="B97" s="847">
        <f>HYPERLINK("D:\Java\git\MethodDemosGit\MethodDemos\output\groundtruth\TUW-255712.pdf")</f>
      </c>
      <c r="C97" s="848">
        <f>HYPERLINK("D:\Java\git\MethodDemosGit\MethodDemos\output\result\result-TUW-255712-xstream.xml")</f>
      </c>
      <c r="D97" s="849">
        <f>HYPERLINK("D:\Java\git\MethodDemosGit\MethodDemos\output\extracted\grobid\grobid-TUW-255712-xstream.xml")</f>
      </c>
      <c r="E97" t="s" s="850">
        <v>237</v>
      </c>
      <c r="F97" t="s" s="851">
        <v>238</v>
      </c>
      <c r="G97" t="n" s="852">
        <v>0.0</v>
      </c>
      <c r="H97" t="n" s="853">
        <v>0.0</v>
      </c>
      <c r="I97" t="n" s="854">
        <v>0.0</v>
      </c>
    </row>
    <row r="98">
      <c r="A98" t="s" s="855">
        <v>239</v>
      </c>
      <c r="B98" s="856">
        <f>HYPERLINK("D:\Java\git\MethodDemosGit\MethodDemos\output\groundtruth\TUW-256654.pdf")</f>
      </c>
      <c r="C98" s="857">
        <f>HYPERLINK("D:\Java\git\MethodDemosGit\MethodDemos\output\result\result-TUW-256654-xstream.xml")</f>
      </c>
      <c r="D98" s="858">
        <f>HYPERLINK("D:\Java\git\MethodDemosGit\MethodDemos\output\extracted\grobid\grobid-TUW-256654-xstream.xml")</f>
      </c>
      <c r="E98" t="s" s="859">
        <v>240</v>
      </c>
      <c r="F98" t="s" s="860">
        <v>241</v>
      </c>
      <c r="G98" t="n" s="861">
        <v>0.0</v>
      </c>
      <c r="H98" t="n" s="862">
        <v>0.0</v>
      </c>
      <c r="I98" t="n" s="863">
        <v>0.0</v>
      </c>
    </row>
    <row r="99">
      <c r="A99" t="s" s="864">
        <v>242</v>
      </c>
      <c r="B99" s="865">
        <f>HYPERLINK("D:\Java\git\MethodDemosGit\MethodDemos\output\groundtruth\TUW-257397.pdf")</f>
      </c>
      <c r="C99" s="866">
        <f>HYPERLINK("D:\Java\git\MethodDemosGit\MethodDemos\output\result\result-TUW-257397-xstream.xml")</f>
      </c>
      <c r="D99" s="867">
        <f>HYPERLINK("D:\Java\git\MethodDemosGit\MethodDemos\output\extracted\grobid\grobid-TUW-257397-xstream.xml")</f>
      </c>
      <c r="E99" t="s" s="868">
        <v>243</v>
      </c>
      <c r="F99" t="s" s="869">
        <v>244</v>
      </c>
      <c r="G99" t="n" s="870">
        <v>1.0</v>
      </c>
      <c r="H99" t="n" s="871">
        <v>1.0</v>
      </c>
      <c r="I99" t="n" s="872">
        <v>1.0</v>
      </c>
    </row>
    <row r="100">
      <c r="A100" t="s" s="873">
        <v>245</v>
      </c>
      <c r="B100" s="874">
        <f>HYPERLINK("D:\Java\git\MethodDemosGit\MethodDemos\output\groundtruth\TUW-257870.pdf")</f>
      </c>
      <c r="C100" s="875">
        <f>HYPERLINK("D:\Java\git\MethodDemosGit\MethodDemos\output\result\result-TUW-257870-xstream.xml")</f>
      </c>
      <c r="D100" s="876">
        <f>HYPERLINK("D:\Java\git\MethodDemosGit\MethodDemos\output\extracted\grobid\grobid-TUW-257870-xstream.xml")</f>
      </c>
      <c r="E100" t="s" s="877">
        <v>246</v>
      </c>
      <c r="F100" t="s" s="878">
        <v>247</v>
      </c>
      <c r="G100" t="n" s="879">
        <v>1.0</v>
      </c>
      <c r="H100" t="n" s="880">
        <v>1.0</v>
      </c>
      <c r="I100" t="n" s="881">
        <v>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2018-04-11T10:25:17Z</dcterms:created>
  <dc:creator>Apache POI</dc:creator>
</cp:coreProperties>
</file>