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<sst xmlns="http://schemas.openxmlformats.org/spreadsheetml/2006/main" count="304" uniqueCount="295">
  <si>
    <t>TUW-137078</t>
  </si>
  <si>
    <t xml:space="preserve">
ACM
Addison-Wesley
ACM Press
</t>
  </si>
  <si>
    <t>1.
2.
3.|Addison-Wesley|Preece, J. (ed.)
4.|ACM Press:</t>
  </si>
  <si>
    <t>TUW-138011</t>
  </si>
  <si>
    <t>Aap. American Academy of Pediatrics Pediatrics
National Academy Press
Institute of Software Technology and Interactive Systems, Vienna University of Technology</t>
  </si>
  <si>
    <t>1.
2.|Academy Press,
3.
4.
5.
6.
7.
8.
9.
10.</t>
  </si>
  <si>
    <t>TUW-138447</t>
  </si>
  <si>
    <t xml:space="preserve">
Calendor Press Oxford
Chapman and Hall
Addison Wesley
N. Moroni Barcelona HP Res. Labs
Center of Cognitive Science
Cambrige University press
Wadsworth &amp; Brooks/Cole
</t>
  </si>
  <si>
    <t>1.
2.
3.
4.|Calendor Press
5.
6.
7.
8.|Addison Wesley
9.
11.
12.
13.
14.
16.
17.|University press,
18.
19.
20.</t>
  </si>
  <si>
    <t>TUW-138544</t>
  </si>
  <si>
    <t xml:space="preserve">
University of Geneva
Vienna University of Technology
Apache project</t>
  </si>
  <si>
    <t>[1]
[2]
[3]
[4]</t>
  </si>
  <si>
    <t>TUW-138547</t>
  </si>
  <si>
    <t xml:space="preserve">
IEEE Press
ACM Press
SPIE Press
ACM Press
IEEE Press</t>
  </si>
  <si>
    <t>[1]
[2]|IEEE Press,
[4]|ACM Press,
[5]
[6]|ACM Press,
[7]</t>
  </si>
  <si>
    <t>TUW-139299</t>
  </si>
  <si>
    <t xml:space="preserve">
AHCPR Pub
AI Communications
Springer
Vienna University of Technology, Institut of Software Technology &amp; Interactive Systems
Society for Medical Decision Making
</t>
  </si>
  <si>
    <t>[Alder, 2002a]
[Alder, 2002b]
[Hadorn, 1995]
[Miksch, 1999]
[Miksch et al., 1997]|Springer.
[Peleg et al., 2003]
[Plaisant et al., 1998]
[Seyfang et al., 2002]
[Society for Medical Decision Making, 1992]
[Wang et al., 2001]</t>
  </si>
  <si>
    <t>TUW-139761</t>
  </si>
  <si>
    <t>[BBG97]
[BCK92]
[BFM97]|Oxford University Press
[BNKF98]|Morgan Kaufmann
[Bol86]
[BS73]
[Dav02]|Statistics Research Associates Limited
[DS95]|CIRANO Working Papers
[DS01]
[Dua95]
[Eng82]
[Fra94]|University of Salford, Cybernetics Research Institute
[G+04]
[GS96]
[Han97]
[Han98]
[Hol75]|University of Michigan Press
[Hul02]|Prentice Hall International, Inc
[K+03]|Kluwer Acadamic Publishers
[KBAK99]|Morgan Kaufmann Publishers
[Keb99]
[Koz92]|The MIT Press
[Koz94]|The MIT Press
[Mic92]|Springer
[Nef00]|Acadamic Press
[Nol97]
[Obj03]|Object Management Group, Inc
[PL04]|Springer-Verlag
[Rey92]|MIT Press
[Sin94]|Addison Wesley Longman
[Str98]|Addison Wesley Longman
[Vie97]|Springer-Verlag
[Wei97]|Institute for Mechatronics, Technical University of Darmstadt
[Zol86]</t>
  </si>
  <si>
    <t>[BBG97]
[BCK92]
[BFM97]|Oxford University Press,
[BNKF98]|Morgan Kaufmann,
[Bol86]
[BS73]
[Dav02]
[DS95]
[DS01]
[Dua95]
[Eng82]
[Fra94]
[G+04]
[GS96]
[Han97]
[Han98]
[Hol75]|University of Michigan Press,
[Hul02]|Prentice Hall International, Inc.,
[K+03]|Kluwer Acadamic Publishers,
[KBAK99]|Morgan Kaufmann Publishers,
[Keb99]
[Koz92]|The MIT Press,
[Koz94]|The MIT Press,
[Mic92]|Springer,
[Nef00]|Acadamic Press,
[Nol97]
[Obj03]
[PL04]|Springer-Verlag,
[Rey92]|MIT Press,
[Sin94]
[Str98]|Addison Wesley Longman,
[Vie97]|Springer-Verlag,
[Wei97]
[Zol86]</t>
  </si>
  <si>
    <t>TUW-139769</t>
  </si>
  <si>
    <t xml:space="preserve">
Springer
Springer
Academic Press
Kluwer Academic Publishers
Kluwer Academic Publishers
Kluwer Academic Publishers
University of Copenhagen, Dept. of Computer Science
John Wiley and Sons</t>
  </si>
  <si>
    <t>[1]
[3]
[4]
[5]|Springer,|In E. Balas and J. Clausen, editors,
[6]
[7]
[8]
[9]
[10]
[11]
[12]
[13]
[15]
[16]
[17]
[18]
[19]
[20]
[21]|Springer,
[22]
[23]
[24]|Academic Press,|In O. L. Mangasarian, R. R. Meyer, and S. Robinson, editors,
[25]
[26]|Kluwer Academic Publishers,
[27]
[28]
[29]|Kluwer Academic Publishers,
[30]|Kluwer Academic Publishers,
[31]
[32]
[33]
[34]
[35]
[36]
[37]
[38]
[39]
[40]
[41]
[42]|John Wiley and Sons,</t>
  </si>
  <si>
    <t>TUW-139781</t>
  </si>
  <si>
    <t xml:space="preserve">
Springer
Springer
IEEE Press
</t>
  </si>
  <si>
    <t>[1]
[2]
[3]|Springer,|In C. Fonlupt et al., editors,
[4]|Springer,
[5]|IEEE Press,|In D. Fogel et al., editors,
[6]
[7]
[8]</t>
  </si>
  <si>
    <t>TUW-139785</t>
  </si>
  <si>
    <t xml:space="preserve">
Freeman and Company
Kluwer Academic Publishers
Kluwer Academic Publishers|F. W. Glover and G. A. Kochenberger
American Mathematical Society|P. M. Pardalos and H. Wolkowicz
Kluwer Academic Publishers|F. W. Glover and G. A. Kochenberger
Kluwer Academic Publishers|F. W. Glover and G. A. Kochenberger
Institute of Computer Graphics and Algorithms, Vienna University of Technology
Kluwer Academic Publishers|F. W. Glover and G. A. Kochenberger
AT&amp;T Labs Research
Department of Computer Science, University of Essex
Springer-Verlag|J. G. Taylor
Department of Computer Science, University of Essex
Kluwer Academic Publishers|F. W. Glover and G. A. Kochenberger</t>
  </si>
  <si>
    <t>[1]
[2]
[3]
[4]
[5]
[6]
[7]
[8]
[9]
[10]
[11]
[12]
[13]
[14]|W.H. Freeman and Company,
[15]
[16]
[17]
[18]
[19]|Kluwer Academic Publishers,
[20]
[21]|Kluwer Academic Publishers,
[22]
[23]
[24]
[25]
[26]|American Mathematical Society,
[27]
[28]
[29]|Kluwer Academic Publishers,
[30]|Kluwer Academic Publishers,
[31]
[32]
[33]
[34]
[35]
[36]
[37]|Kluwer Academic Publishers,
[38]
[39]
[40]
[41]
[42]
[43]|Springer-Verlag,
[44]
[45]|Kluwer Academic Publishers,</t>
  </si>
  <si>
    <t>TUW-140047</t>
  </si>
  <si>
    <t xml:space="preserve">
Springer</t>
  </si>
  <si>
    <t>[1]
[2]
[3]
[4]
[5]|Springer,</t>
  </si>
  <si>
    <t>TUW-140048</t>
  </si>
  <si>
    <t>[BEA03]|BEA, IBM, Microsoft, SAP AG and Siebel Systems
[BJJW02]|Springer|Stefano Spaccapietra, Salvatore T. March, and Yahiko Kambayashi
[HH04a]|M. Nüttgens and J. Mendling
[HH04b]|Springer|Robert Meersman, Zahir Tari, and Angelo Corsaro
[HHK05]
[ISO95]|ISO
[Obj00]|Object Management Group, Inc
[Obj04]|Object Management Group, Inc
[Ros02]|RosettaNet
[UN/01]|UN/CEFACT Techniques and Methodologies Group
[UN/03]|UN/CEFACT Techniques and Methodologies Group
[Wor99]|Wide Web Consortium (W3C) Web
[Wor04]|Wide Web Consortium (W3C) Web</t>
  </si>
  <si>
    <t>[BEA03]
[BJJW02]|Springer,|In Stefano Spaccapietra, Salvatore T. March, and Yahiko Kambayashi, editors, ER (Workshops),
[HH04a]|in UMM and BPSS. In M. Nüttgens and J. Mendling, editors,
[HH04b]|Springer,|In Robert Meersman, Zahir Tari, and Angelo Corsaro, editors, OTM Workshops,
[HHK05]
[ISO95]
[Obj00]
[Obj04]
[Ros02]
[UN/01]
[UN/03]
[Wor99]
[Wor04]</t>
  </si>
  <si>
    <t>TUW-140229</t>
  </si>
  <si>
    <t xml:space="preserve">
Elsevier
Physica-Verlag|W. Uhr, W. Esswein and E. Schoop
</t>
  </si>
  <si>
    <t>[1]
[2]
[3]
[5]
[6]
[7]
[8]
[9]
[10]</t>
  </si>
  <si>
    <t>TUW-140253</t>
  </si>
  <si>
    <t>Springer-Verlag
ACM
IEEE Computer Press
ACM
Chapman &amp; Hall
Chapman &amp; Hall
Springer-Verlag
ACM Press
Springer-Verlag|Aksit,M. andMatsuoka, S.
Der Andere Verlag
Springer-Verlag
The MIT Press
ACM
ACM Press
Prentice Hall</t>
  </si>
  <si>
    <t>Agha, Mason, Smith, Talcott, 1992|Springer-Verlag.
Arbab, 2005
Bacon, Strom, Tarafdar, 2000
Boyapati, Rinard, 2001|ACM.
Brinch-Hansen, 1975
Caromel, 1993
Choi, Gupta, Serrano, Sreedhar, Midkiff, 1999
Colaco, Pantel, Salle, 1997|Chapman &amp; Hall.
de Alfaro, Henzinger, 2001|ACM Press.
Flanagan, Abadi, 1999
Heuzeroth, Reussner, 1999
Jacobsen, Krämer, 1998
Kobayashi, Pierce, Turner, 1999
Kobayashi, Yonezawa, 1994
Lee, Xiong, 2004
Liskov, Wing, 1993
Matsuoka, Yonezawa, 1993|The MIT Press.|In Agha, G., editor,
Meyer, 1993
Meyer, 1997|Prentice Hall,
Meyer, 2003|IEEE Computer Press.
Mezini, Ostermann, 2002|ACM.
Milner, Parrow, Walker, 1992
Najm, Nimour, 1997|Chapman &amp; Hall.
Nielson, Nielson, 1993|Springer-Verlag.
Nierstrasz, 1993
Plasil, Visnovsky, 2002
Puntigam, 1995
Puntigam, 1997|Springer-Verlag.|In Aksit, M. and Matsuoka, S., editors,
Puntigam, 2000|Der Andere Verlag,
Puntigam, 2003
Ravara, Vasconcelos, 1997|Springer-Verlag.
Südholt, 2005
Vivien, Rinard, 2001|ACM.
von Praun, Gross, 2003|ACM Press.
Yellin, Strom, 1997</t>
  </si>
  <si>
    <t>TUW-140308</t>
  </si>
  <si>
    <t xml:space="preserve">
Springer-Verlag|Mittermeir, R.T.
</t>
  </si>
  <si>
    <t>2.|Springer-Verlag,|In Mittermeir, R.T. (ed.):
3.
4.</t>
  </si>
  <si>
    <t>TUW-140533</t>
  </si>
  <si>
    <t xml:space="preserve">
Springer-Verlag
Cambridge University Press
Escher Technologies Ltd
Escher Technologies Ltd
Springer-Verlag|Redmill and Anderson
Springer-Verlag
Springer-Verlag
Wiley
International Specialized Book Service Inc
Springer-Verlag
Springer-Verlag|Jim Grundy and Malcolm Newey
Cambridge University Press
IEEE Computer Society
OMG
OMG
Springer-Verlag|Deepak Kapur
Springer-Verlag. URL http
Institute of Computer Languages, Vienna University of Technology
Sun Microsystems
Springer-Verlag
Institute of Computer Science, Friedrich-Schiller-University
Institute of Computer Languages, Vienna University of Technology</t>
  </si>
  <si>
    <t>FORALL, 1998
Ahrendt, Baar, Beckert, Bubel, Giese, Hähnle, Menzel, Mostowski, Roth, Schlager, Schmitt, 2004
Programmverifikation, 1994|SpringerVerlag,
Baader, Nipkow, 1998|Cambridge University Press,
Bauer, Clarke, Zhao, 1998
Beckert, Giese, Habermalz, Hähnle, Roth, Rümmer, Schlager, 2004
Bundy, 2004
Clarke, Zhao, 1993
Crocker, 2001
Crocker, 2003
Crocker, 2003
Crocker, 2004
Crocker, 2004|Springer-Verlag. ISBN
Dijkstra, Scholten, 1990|Springer-Verlag,
Fitting, 1990|SpringerVerlag,
Freining, Kauer, Winkler, 2002
Gallier, 2003|Wiley,
Gannon, Purtilo, Zelkowitz, 1993|International Specialized Book Service Inc.,
Gentzen, 1935
Gries, 1989|Springer-Verlag,
Griffioen, Huisman, 1998|Springer-Verlag.|In Jim Grundy and Malcolm Newey, editors,
Hoare, 1969
Hoare, 2003
Huth, Ryan, 2004|Cambridge University Press,
Jones, 2003
Meyer, 2003|IEEE Computer Society,
OMG, 2003
OMG, 2003
Owre, Rushby, Shankar, 1992|In Deepak Kapur, editor,
Owre, Rushby, Shankar, Stringer-Calvert, 1998|In Dieter Hutter, Werner Stephan, Paolo Traverso, and Markus Ullman, editors,
Owre, Rushby, Shankar, Stringer-Calvert, 2001
Owre, Rushby, Shankar, Stringer-Calvert, 2001
Owre, Rushby, Shankar, Stringer-Calvert, 2001
Owre, Shankar, 1999
Salzer, 2002
Logic, Springer-Verlag, 2004
Winkler, 1995
Winkler, 1997
Zolda, 2004</t>
  </si>
  <si>
    <t>TUW-140867</t>
  </si>
  <si>
    <t xml:space="preserve">
MIT Press
Prentice Hall
Springer
Cambridge University Press
Springer-Verlag|Deepak Kapur
Technische Universität Ilmenau</t>
  </si>
  <si>
    <t>[1]
[2]|MIT Press,
[3]
[4]|Prentice Hall,
[5]
[6]|Springer,
[7]|Cambridge University Press,
[8]|Springer-Verlag.</t>
  </si>
  <si>
    <t>TUW-140895</t>
  </si>
  <si>
    <t xml:space="preserve">
Dipartimento di Elettronica, Politecnico di Milano
Dipartimento die Elettronica, Politecnico di Milano
Springer
W.H. Freeman
Institute of Computer Graphics and Algorithms, Vienna University of Technology
L. Gouveia and C. Mour˜ao
Kluwer Academic Publishers|S. Voss, S. Martello, I.H. Osman, and C. Roucairol
A. Barry, F. Rothlauf, D. Thierens, et al.
Springer|Kalyanmoy Deb et al.
St. Cloud State University
Dover Publications, Inc
ACM Press|Gary Lamont et al.
Springer Verlag
IEEE Press
Kluwer Academic Publishers</t>
  </si>
  <si>
    <t>[1]
[2]
[3]
[4]
[5]
[6]
[7]
[8]
[9]
[10]
[11]
[12]
[13]
[14]|Springer,
[15]|W.H. Freeman,
[17]
[18]
[19]
[20]
[21]
[22]|In L. Gouveia and C. Mouräo, editors,
[23]|Kluwer Academic Publishers,|In S. Voss, S. Martello, I.H. Osman, and C. Roucairol, editors,
[24]|In A. Barry, F. Rothlauf, D. Thierens, et al., editors,
[25]|Springer,|In Kalyanmoy Deb et al., editors,
[26]
[27]
[28]
[29]
[30]|Dover Publications, Inc.,
[31]|ACM Press.|et al., editors,
[32]
[33]|Springer Verlag,
[34]|IEEE Press,</t>
  </si>
  <si>
    <t>TUW-140983</t>
  </si>
  <si>
    <t>Addison-Wesley
McGraw-Hill
Yahoo! Inc</t>
  </si>
  <si>
    <t>[1]|Addison-Wesley,
[2]|McGraw-Hill,
[3]</t>
  </si>
  <si>
    <t>TUW-141024</t>
  </si>
  <si>
    <t xml:space="preserve">
National Academies Press
Klaus Kuhn, Tze Yun Leong, and JimWarren
Institute of Software Technology &amp; Interactive Systems, Vienna University of Technology
</t>
  </si>
  <si>
    <t>[2]
[3]|Marilyn J. Field and Kathleen N. Lohr, editors.
[4]
[5]
[6]
[7]|AMIA.|In Klaus Kuhn, Tze Yun Leong, and Jim Warren, editors,
[8]
[9]
[10]
[11]</t>
  </si>
  <si>
    <t>TUW-141065</t>
  </si>
  <si>
    <t xml:space="preserve">
Idea Group Inc
ACTA Press
Massey University
</t>
  </si>
  <si>
    <t>[1]
[2]
[3]
[4]
[5]
[6]|ACTA Press,
[7]
[8]
[10]
[11]
[12]
[13]
[14]</t>
  </si>
  <si>
    <t>TUW-141121</t>
  </si>
  <si>
    <t xml:space="preserve">
IEEE
ACM Press
</t>
  </si>
  <si>
    <t>1.
2.
3.|IEEE,
4.|ACM Press.
5.
6.</t>
  </si>
  <si>
    <t>TUW-141140</t>
  </si>
  <si>
    <t xml:space="preserve">Springer|Luis Olsina, Oscar Pastor, Gustavo Rossi and Daniel Schwabe
Idea Group Publishing
Springer|Luis Olsina, Oscar Pastor, Gustavo Rossi and Daniel Schwabe
Morgan Kaufmann
</t>
  </si>
  <si>
    <t>[1]|Springer,|In Luis Olsina, Oscar Pastor, Gustavo Rossi and Daniel Schwabe, editors,
[2]|Idea Group Publishing,
[3]|Springer,|In Luis Olsina, Oscar Pastor, Gustavo Rossi and Daniel Schwabe, editors,
[4]|Morgan Kaufmann,
[6]
[7]
[8]</t>
  </si>
  <si>
    <t>TUW-141336</t>
  </si>
  <si>
    <t>(Chen, Interian, 2005)
(Cocco, Dubois, Mandler, Monasson, 2003)
(Creignou, Daudé, 2003)
(Creignou, Daudé, Dubois, 2003)
(Creignou, Khanna, Sudan, 2001)|SIAM
(Dubois, Boufkhad, Mandler, 2000)
(Dubois, Mandler, 2002)
(Dubois, Monasson, Selman, Zecchina, 2001)
(Erdős, Rényi, 1960)
(Franz, Leone, Ricci-Tersenghi, Zecchina, 2001)
(Gent, Walsh, 1999)
(Janson, 1987)
(Janson, Luczak, Rucinski, 2000)|John Wiley and sons
(Takács, 1988)</t>
  </si>
  <si>
    <t>Chen, Interian, 2005
Cocco, Dubois, Mandler, Monasson, 2003
Creignou, Daud´e, 2003
Creignou, Daud´e, Dubois, 2003
Creignou, Khanna, Sudan, 2001|SIAM,
Dubois, Boufkhad, Mandler, 2000
Dubois, Mandler, 2002
Dubois, Monasson, Selman, Zecchina, 2001
Erdös, R´enyi, 1960
Franz, Leone, Ricci-Tersenghi, Zecchina, 2001
Gent, Walsh, 1999
Janson, 1987
Janson, Luczak, Rucinski, 2000|John Wiley and sons.
Takäcs, 1988</t>
  </si>
  <si>
    <t>TUW-141618</t>
  </si>
  <si>
    <t xml:space="preserve">IBM Almaden Research Center
Springer Verlag
SIGMOD Record
E. F. Codd and Associates
John Wiley &amp; Sons, Inc
Pergamon Press
LNCS 3520
Springer Verlag
Physika-Verlag
Physika-Verlag|J. Gordesch, P. Naeve
</t>
  </si>
  <si>
    <t>[1]
[2]|Springer Verlag,
[3]
[4]
[5]
[6]
[7]
[8]
[9]
[10]
[11]
[12]
[13]|John Wiley &amp; Sons, Inc.,
[14]
[15]
[16]
[18]
[19]
[20]|Springer Verlag,
[21]
[22]
[23]
[24]
[25]
[26]
[27]
[28]
[29]
[30]|Physika-Verlag, S.
[31]
[32]
[33]
[34]
[35]
[36]
[37]</t>
  </si>
  <si>
    <t>TUW-141758</t>
  </si>
  <si>
    <t>[Aronow, Feng, 1997]|D-Lib Magazine
[Aronson, 2001]
[Atkins, Best, Briss, Eccles, Falck-Ytter, Flottorp, Guyatt, Harbour, Haugh, Henry, Hill, Jaeschke, Leng, Liberati, Magrini, Mason, Middleton, Mrukowicz, O’Connell, Oxman, Phillips, Schünemann, Edejer, Varonen, Vist, Williams, Zaza, The GRADE Working Group, 2004a]
[Atkins, Briss, Eccles, Flottorp, Guyatt, Harbour, Hill, Jaeschke, Liberati, Magrini, Mason, O’Connell, Oxman, Phillips, Schünemann, Edejer, Vist, Williams Jr., The GRADE Working Group, 2005]
[Atkins, Eccles, Flottorp, Guyatt, Henry, Hill, Liberati, O’Connell, Oxman, Phillips, Schünemann, Edejer, Vist, Williams Jr., The GRADE Working Group, 2004b]
[Boytcheva, Strupchanska, Paskaleva, Tcharaktchiev, 2005]
[Bruix, Sherman, Practice Guidelines Committee, American Association for the Study of Liver Diseases, 2005]|
[Chapman, Bridewell, Hanbury, Cooper, Buchanan, 2001]
[Divita, 2005]
[Elkin, Brown, Bauer, Husser, Carruth, Bergstrom, Wahner-Roedler, 2005]
[Feder, Eccles, Grol, Griffiths, Grimshaw, 1999]
[Field, Lohr, 1990]|National Academies Press
[Hahn, Wingard, Anderson, Bensinger, Berenson, Brozeit, Carver, Kyle, PL, 2003]
[Hazlehurst, Frost, Sittig, Stevens, 2005]
[Horn, 1989]|University of Chicago Press
[Hripcsak, Friedman, Alderson, DuMouchel, Johnson, Clayton, 1995]
[Huang, Lowe, 2007]
[Humphreys, Schuyler, 1993]|Meckler
[Kaiser, 2007]|Vienna University of Technology, Institute of Software Technology and Interactive
Systems
[Kaiser, Martini, Miksch, Öztürk, 2007]|AMIA, IOS Press
[Klein, Manning, 2003]
[Kvale, 2006]
[Kvale, Simoff, Prakash, 2003]
[Lee, Geller, 2006]
[Lehnert, Cardie, Fisher, McCarthy, Riloff, Soderland, 1994]
[Mccray, 1989]
[Meystre, Haug, 2005]
[Miaskkowski, Cleary, Burney, Coyne, Finley, Foster, Grossman, Janjan, Ray, Syrjala, Weisman, Pettit, Zahrbock, 2005]|American Pain Society (APS)
[Mitchell, Becich, Berman, Chapman, Gilbertson, Gupta, Harrison, Legowski, Crowley, 2004]
[Mutalik, Deshpande, Nadkarni, 2001]
[National Collaborating Centre for Acute Care, 2005]|National Institute for Clinical Excellence (NICE)
[Otchy, Hyman, Simmang, Anthony, Buie, Cataldo, Church, Cohen, Dentsman, Ellis, 3rd, Ko, Moore, Orsay, Place, Rafferty, Rakinic, Savoca, Tjandra, Whiteford, 2004]
[Patrick, Wang, Budd, 2006]
[Rizzo, Lichtin, Woolf, Seidenfeld, Bennett, Cella, Djulbegovic, Goode, Jakubowski, Lee, Miller, Rarick, Regan, Browman, Gordon, 2002]
[Scottish Intercollegiate Guidelines Network (SIGN), 2003a]|Scottish Intercollegiate Guidelines Network (SIGN)
[Scottish Intercollegiate Guidelines Network (SIGN), 2003b]|Scottish Intercollegiate Guidelines Network (SIGN)
[Scottish Intercollegiate Guidelines Network (SIGN), 2004]|Scottish Intercollegiate Guidelines Network (SIGN)
[Scottish Intercollegiate Guidelines Network (SIGN), 2005a]|Scottish Intercollegiate Guidelines Network (SIGN)
[Scottish Intercollegiate Guidelines Network (SIGN), 2005b]|Scottish Intercollegiate Guideline Network (SIGN)
[Shekelle, Woolf, Eccles, Grimshaw, 1999]
[Simon, Wagner, 2003]
[Singapore Ministry of Health, 2004a]|Singapore Ministry of Health
[Singapore Ministry of Health, 2004b]|Singapore Ministry of Health
[Singapore Ministry of Health, National Committee on Cancer Care, 2004]|Singapore Ministry of Health
[SNOMED International, 2006]
[Socinsky, Morris, Masters, Lilenbaum, 2003]
[Tolentino, Matters, Walop, Law, Tong, Liu, Fontelo, Kohl, Payne, 2006]
[Winquist, Oliver, Gilbert, 2004]|Cancer Care Ontario (CCO)
[Wolkov, Constine, Yahalom, Chauvenet, Hoppe, Abrams, Deming, Mendenhall, Morris, Ng, Hudson, Winter, Mauch, 2005]|American College of Radiology (ACR)</t>
  </si>
  <si>
    <t>[Aronow and Feng, 1997]
[Aronson, 2001]
[Boytcheva et al., 2005]
[Bruix et al., 2005]
[Chapman et al., 2001]
[Divita, 2005]
[Elkin et al., 2005]
[Feder et al., 1999]
[Field and Lohr, 1990]
[Hahn et al., 2003]
[Hazlehurst et al., 2005]
[Horn, 1989]|University of Chicago Press,
[Hripcsak et al., 1995]
[Huang and Lowe, 2007]
[Humphreys and Schuyler, 1993]
[Kaiser, 2007]
[Kaiser et al., 2007]|AMIA, IOS Press.
[Klein and Manning, 2003]
[Kvale, 2006]
[Kvale et al., 2003]
[Lee and Geller, 2006]
[Lehnert et al., 1994]
[McCray, 1989]
[Meystre and Haug, 2005]
[Miaskkowski et al., 2005]
[Mitchell et al., 2004]
[Mutalik et al., 2001]
[National Collaborating Centre for Acute Care, 2005]
[Otchy et al., 2004]
[Patrick et al., 2006]
[Rizzo et al., 2002]
[Scottish Intercollegiate Guidelines Network (SIGN), 2004]
[Shekelle et al., 1999]
[Simon and Wagner, 2003]
[Singapore Ministry of Health, National Committee on Cancer Care, 2004]
[SNOMED International, 2006]
[Socinsky et al., 2003]
[Tolentino et al., 2006]
[Winquist et al., 2004]
[Wolkov et al., 2005]</t>
  </si>
  <si>
    <t>TUW-168222</t>
  </si>
  <si>
    <t xml:space="preserve">
</t>
  </si>
  <si>
    <t>[1]
[2]
[3]</t>
  </si>
  <si>
    <t>TUW-168482</t>
  </si>
  <si>
    <t>[Avr91]
[BF99]|Springer-Verlag
[CFM04]|Springer|Franz Baader and Andrei Voronkov
[Dum59]
[EG01]
[EGHM03]
[Fer09]|Springer|Ondrej Majer, Ahti-Veikko Pietarinen, and Tero Tulenheimo
[FK06]
[FP03]
[Gen69]
[Gil74]
[Gil82]
[Göd32]
[Gog69]
[Háj02]
[HGE95]|Morgan Kaufmann
[HGE96]
[Há02]|Springer
[KMP00]|Springer
[Lor60]
[Lor61]
[Luk20]
[MOG04]
[MOG05]
[RJM94]|IEEE Press
[Sca62]
[Zad96]</t>
  </si>
  <si>
    <t>[Avr91]
[BF99]|Springer-Verlag.
[CFM04]|Springer,|In Franz Baader and Andrei Voronkov, editors, LPAR,
[Dum59]
[EG01]
[EGHM03]
[Fer09]|Springer,
[FK06]
[FP03]
[Gen69]
[Gil74]
[Gil82]
[Göd32]
[Gog69]
[Häj02]|Blackwell,|In Dale Jacquette, editor,
[HGE95]|Morgan Kaufmann.
[HGE96]
[Hä02]|Springer,
[KMP00]|Springer,
[Lor60]|Sansoni.
[Lor61]
[Luk20]
[MOG04]
[MOG05]
[RJM94]|IEEE Press,
[Sca62]</t>
  </si>
  <si>
    <t>TUW-169511</t>
  </si>
  <si>
    <t xml:space="preserve">
Centre de recherche sur les transports, Université de Montréal
</t>
  </si>
  <si>
    <t>1.
2.
3.
4.
5.
6.</t>
  </si>
  <si>
    <t>TUW-172697</t>
  </si>
  <si>
    <t>m
m
j</t>
  </si>
  <si>
    <t>TUW-174216</t>
  </si>
  <si>
    <t>[Bearman, 1999]|m
[Becker et al., 2008a]
[Becker et al., 2008b]|ACM|m
[Beckerle and Westhead, 2004]|m
[Brandl and Keller-Marxer, 2007]|m
[Canfield and Xing, 2005]|ACM Press|m
[Consultative Committee for Space Data Systems, 2002]|Consultative Committee for Space Data Systems|m
[Díaz et al., 2002]|ACM Press
[Digital Preservation Testbed Project, 2002]|Digital Preservation Testbed Project|m
[Ferreira et al., 2007]
[Fisher et al., 2006]
[van der Hoeven and van Wijngaarden, 2005]
[ISO, 2002]|ISO|m
[ISO, 2004]|ISO|m
[ISO, 2006]|ISO|m
[ISO19005, 2004]|ISO|m
[ISSN 1082-9873, 2000]|m
[K.Fisher and Gruber, 2005]
[Lawrence et al., 2000]|m
[Mellor et al., 2002]|Springer|Agosti, M. ; Thanos, M.C.|m
[Ramalho et al., 2007]
[Rothenberg, 1999]|m
[Rothenberg and Bikson, 1999]|m
[Strodl et al., 2007]
[Testbed, 2001]
[The 100 Year Archive Task Force, 2007]|The 100 Year Archive Task Force|j
[The Library of Congress, 2007]|The Library of Congress|j
[UNESCO, 2003]|UNESCO|j</t>
  </si>
  <si>
    <t>[Bearman, 1999]
[Becker et al., 2008a]
[Becker et al., 2008b]|ACM,
[Beckerle and Westhead, 2004]
[Brandl and Keller-Marxer, 2007]
[Canfield and Xing, 2005]|ACM Press,
[Consultative Committee for Space Data Systems, 2002]
[D´ıaz et al., 2002]|ACM Press,
[Digital Preservation Testbed Project, 2002]
[Ferreira et al., 2007]
[Fisher et al., 2006]
[ISO, 2002]
[ISO, 2006]
[ISO19005, 2004]
[ISSN 1082-9873, 2000]
[K.Fisher and Gruber, 2005]
[Lawrence et al., 2000]
[Mellor et al., 2002]|Springer,|M. (Eds.) ; Thanos, M.C. (Eds.):
[Ramalho et al., 2007]
[Rothenberg, 1999]
[Rothenberg and Bikson, 1999]
[Strodl et al., 2007]
[Testbed, 2001]
[The 100 Year Archive Task Force, 2007]
[The Library of Congress, 2007]
[UNESCO, 2003]</t>
  </si>
  <si>
    <t>TUW-175428</t>
  </si>
  <si>
    <t>Princeton University Press|m
j
Dover Publications, Incorporated|m
j
j
j
j
m
j
j
Les Cahiers du GERAD, HEC Montreal and GERAD|j
Kluwer Academic Publisher|F. W. Glover and G. A. Kochenberger|m
j
C. Cotta, A. J. Fernandez, and J. E. Gallardo|m
j
m
j
SIAM|m
m</t>
  </si>
  <si>
    <t>[1]|Princeton University Press,
[2]
[3]|Dover Publications, Incorporated,
[4]
[5]
[6]
[7]
[8]
[9]
[10]
[11]
[12]|Kluwer Academic Publisher,|In F. W. Glover and G. A. Kochenberger, editors,
[13]
[14]|In C. Cotta, A. J. Fernandez, and J. E. Gallardo, editors,
[15]
[16]
[17]
[18]
[19]</t>
  </si>
  <si>
    <t>TUW-176087</t>
  </si>
  <si>
    <t xml:space="preserve">j
j
j
j
j
j
j
j
j
j
j
j
j
j
</t>
  </si>
  <si>
    <t>[1]
[2]
[3]
[4]
[5]
[6]
[7]
[8]
[9]
[10]
[11]
[12]
[13]
[14]</t>
  </si>
  <si>
    <t>TUW-177140</t>
  </si>
  <si>
    <t>IEEE Computer Society Press|m
j
j
m
Springer|m
AAAI Press|m
Springer|m
Springer|m
m
Springer|m
m
Vienna University of Technology|m
m
Springer|m
Springer|m</t>
  </si>
  <si>
    <t>1.|IEEE Computer Society Press
2.
3.
4.
5.|Springer
6.|AAAI Press
7.|Springer
8.|Springer
9.
10.|Springer
11.
12.
13.
14.|Springer
15.|Springer</t>
  </si>
  <si>
    <t>TUW-179146</t>
  </si>
  <si>
    <t>IEEE Computer Society
Politecnico Di Milano
Queens' College University of Cambridge
University of Zaragoza
Technischen Universitt Darmstadt</t>
  </si>
  <si>
    <t>[1]|IEEE Computer Society,
[2]
[3]
[4]
[5]
[6]
[7]
[8]
[9]
[10]
[11]
[12]
[13]
[14]
[15]
[16]
[17]
[18]</t>
  </si>
  <si>
    <t>TUW-180162</t>
  </si>
  <si>
    <t xml:space="preserve">
Google
Morgan Kaufmann
Morgan Kaufmann
</t>
  </si>
  <si>
    <t>[1]
[2]
[3]
[4]
[5]
[6]
[9]
[10]
[11]
[12]
[13]
[14]
[15]|Morgan Kaufmann,
[16]
[18]
[19]
[20]|Morgan Kaufmann,
[21]</t>
  </si>
  <si>
    <t>TUW-181199</t>
  </si>
  <si>
    <t xml:space="preserve">Cambridge University Press
Springer
Springer
Plenum Press
Free Software Foundation Inc
</t>
  </si>
  <si>
    <t>1.|Cambridge University Press
2.
3.
4.|Springer
5.|Springer
6.
7.
8.
9.|Plenum Press
10.
11.
12.
13.
14.
15.
16.</t>
  </si>
  <si>
    <t>TUW-182414</t>
  </si>
  <si>
    <t>[ASC05]|Turia + Kant
[BRO06]
[HBL08]
[KAH97]
[MAN00]
[MAS06]|Springer
[NEU08]|SUB Göttingen
[RAU08]
[SAN07]|Univ. of Brighton
[STA00]
[WEI08]</t>
  </si>
  <si>
    <t>[ASC05]
[BRO06]
[KAH97]
[NEU08]
[RAU08]
[SAN07]
[STA00]
[WEI08]</t>
  </si>
  <si>
    <t>TUW-182899</t>
  </si>
  <si>
    <t>(Boud, Keogh, 1985)|Kogan Page|D. Boud, R. Keogh and D. Walker
(Cannings, Talley, 2003)|Australian Computer Society, Inc
(Cherry, 2005)
(Chuang, Rosenbusch, 2005)
(Clark, Brennan, 1991)|American Psychological Association|L. Resnick, J. Levine and S. Teasley
(Collier, 1999)
(Conati, Carenini, 2001)
(Crabtree, Rodden, al., 2004)|ACM Press
(Davis, 2006)
(Dillenbourg, 1999)|Elsevier|P. Dillenbourg
(Fleck, 2008)|University of Sussex
(Fleck, Fitzpatrick, 2006)
(Frohlich, 2004)|Kluwer academic publishers
(Harper, Randall, al., 2008)|ACM
(Harper, Randell, al., 2007)|British Computer Society
(Hatton, Smith, 1995)
(Hutchinson, Bryson, 1997)
(Jones, McNamara, 2004)
(Kindberg, Spasojevic, al., 2005)
(Lee, 2005)
(Lemon, 2007)
(Leung, Kember, 2003)
(Lindley, Harper, al., 2009)
(Manouchehri, 2002)
(Mcdonnell, Lloyd, al., 2002)|University College London
(Moon, 1999)|Kogan Page Limited
(Parry, null)
(Parsons, Stephenson, 2005)
(Reinman, 1999)
(Schön, 1983)
(Sellen, Fogg, al., 2007)|ACM Press
(Sharpe, Hu, al., 2003)
(Sherin, van Es, 2002)|AACE
(Thomson, MacDougall, al., 2005)
(Thomson, Macdougall, al., 2005)|University of Glamorgan
(Ward, McCotter, 2004)
(Williams, Wood, 2004)
(Zuber-Skerritt, 1984)|Billing &amp; Sons Limited</t>
  </si>
  <si>
    <t>Boud, Keogh, 1985
Cannings, Talley, 2003|Computer Society, Inc.
Cherry, 2005
Chuang, Rosenbusch, 2005
Clark, Brennan, 1991|American Psychological Association,
Collier, 1999
Conati, Carenini, 2001
Crabtree, Rodden, 2004|ACM Press.
Davis, 2006
Dillenbourg, 1999|Oxford, Elsevier,
Fleck, 2008
Fleck, Fitzpatrick, 2006
Frohlich, 2004|Dordrecht, Kluwer academic publishers.
Harper, Randall, 2008|ACM.
Harper, Randell, 2007
Hatton, Smith, 1995
Hutchinson, Bryson, 1997
Jones, McNamara, 2004
Kindberg, Spasojevic, 2005
Lee, 2005
Lemon, 2007
Leung, Kember, 2003
Lindley, Harper, 2009
Manouchehri, 2002
McDonnell, Lloyd, 2002
Moon, 1999
Parsons, Stephenson, 2005
Reinman, 1999
Schön, 1983
Sellen, Fogg, 2007|ACM Press.
Sharpe, Hu, 2003
Sherin, van Es, 2002
Thomson, MacDougall, 2005
Thomson, MacDougall, 2005
Ward, McCotter, 2004
Williams, Wood, 2004
Zuber-Skerritt, Ed, 1984|Sons Limited.</t>
  </si>
  <si>
    <t>TUW-185321</t>
  </si>
  <si>
    <t/>
  </si>
  <si>
    <t>[1]</t>
  </si>
  <si>
    <t>TUW-185441</t>
  </si>
  <si>
    <t xml:space="preserve">
Springer
Department of Computer Science, Christian-Albrechts-Universitt zu Kiel
CRC Press
TU Wien, Department of Computer Science</t>
  </si>
  <si>
    <t>[1]
[2]|Springer,
[3]
[4]|CRC Press,
[5]</t>
  </si>
  <si>
    <t>TUW-186227</t>
  </si>
  <si>
    <t>National Academies Press, Institute of Medicine
Vienna University of Technology</t>
  </si>
  <si>
    <t>[1]|M. J. Field and K. N. Lohr, editors.
[2]
[3]
[4]
[5]
[6]
[7]</t>
  </si>
  <si>
    <t>TUW-189842</t>
  </si>
  <si>
    <t xml:space="preserve">
ACM Press
</t>
  </si>
  <si>
    <t>[1]
[3]
[4]</t>
  </si>
  <si>
    <t>TUW-191715</t>
  </si>
  <si>
    <t xml:space="preserve">
Academic Press
Academic Press|C. Hansen
ACM Press
Vienna University of Technology
IEEE Computer Society
Microsoft Inc
Academic Press
Springer
</t>
  </si>
  <si>
    <t>1.
2.
3.
4.
5.|Tobler
6.|Academic Press
8.
9.|Academic Press,
10.|ACM Press,
11.
12.
14.
15.
16.
17.
18.
19.
20.|IEEE Computer Society,
22.
23.
24.
25.
27.
28.
29.
30.|Academic Press,
31.|Springer
32.
33.</t>
  </si>
  <si>
    <t>TUW-191977</t>
  </si>
  <si>
    <t xml:space="preserve">
</t>
  </si>
  <si>
    <t>1.
2.
3.
5.
6.</t>
  </si>
  <si>
    <t>TUW-192724</t>
  </si>
  <si>
    <t>[Dudycz, 2005]
[Edvinsson, Malone, 1997]|HarperBusiness
[Farlow, 1984]|Marcel Dekker Inc
[Fitz-Enz, 2001]
[Hill, Jones, 2000]|Houghton-Mifflin
[Iwachnienko, 1982]|Naukowa Dumka
[Johnson, Scholes, 2002]|Pearson Higher Education
[Kasiewicz, Rogowski, Kicińska, 2006]
[Kasprzak, in. polish]
[Klaus, Rosemann, Gable, Manufactured in The Netherlands]|Kluwer Academic Publishers
[Krebs, Patalas-Maliszewska, 2009]|VGTU Press "Technika"|Grasserbauer, M.; Sakalauskas, L.; Zavadskas, E. K.
[Mintzberg, Lampel, Quinn, Ghoshal, 2003]|Prentice-Hall
[Nonaka, Takeuchi, 1995]|Oxford University Press
[Patalas-Maliszewska, 2010]|Applied Computer Science
[Quinn, Anderson, Finkelstein, 1996]
[Sokołowska, 2005]|PTE</t>
  </si>
  <si>
    <t>1.|PTE,
2.
3.|Marcel Dekker Inc.
4.|Krakow,
5.
6.
7.
8.
10.
11.|Publisher: VGTU Press "Technika",|(Eds.),
12.
13.|University Press,
14.
15.
16.</t>
  </si>
  <si>
    <t>TUW-194085</t>
  </si>
  <si>
    <t>Alpern, Schneider [1985]|Cornell University
Attiya, Welch [2004]|John Wiley &amp; Sons
Bourbaki [1989]|Springer
Charron-Bost, Toueg, Basu [2000]|Springer
Dolev, Dwork, Stockmeyer [1987]
Fich, Ruppert [2003]
Fischer, Lynch, Paterson [1985]
Hatcher [2002]|Cambridge University Press
Herlihy, Rajsbaum [2000]
Herlihy, Shavit [1993]
Herrlich, Strecker [1973]|Allyn and Bacon
Lamport [1977]
Lubitch, Moran [1995]
Lynch [1996]|Morgan Kaufmann
Moses, Rajsbaum [2002]
Saks, Zaharoglou [2000]
Santoro, Widmayer [1989]|Springer
Spanier [1966]|McGraw-Hill</t>
  </si>
  <si>
    <t>Alpern, Schneider, 1985
Attiya, Welch, 2004|John Wiley &amp; Sons,
Bourbaki, 1989|Springer,
Charron-Bost, Toueg, Basu, 2000|Springer,
Dolev, Dwork, Stockmeyer, 1987
Fich, Ruppert, 2003
Fischer, Lynch, Paterson, 1985
Hatcher, 2002|Cambridge University Press,
Herlihy, Rajsbaum, 2000
Herlihy, Shavit, 1993
Herrlich, Strecker, 1973
Lamport, 1977
Lubitch, Moran, 1995
Lynch, 1996|Morgan Kaufmann,
Moses, Rajsbaum, 2002
Saks, Zaharoglou, 2000
Santoro, Widmayer, 1989|Springer,
Spanier, 1966|McGraw-Hill,</t>
  </si>
  <si>
    <t>TUW-194561</t>
  </si>
  <si>
    <t>Springer|I. Cervesato, H. Veith and A. Voronkov
Cambridge University Press
Cambridge University Press
Kirchner and H. Kirchner
Springer|R. Treinen
ACM Press
Springer|U. Furbach and N. Shankar
Springer|F. Pfenning
ACM
Springer
Springer|R. Treinen
A. Geser and J. Waldmann</t>
  </si>
  <si>
    <t>[1]|Springer,|I. Cervesato, H. Veith and A. Voronkov, eds.,
[2]
[3]
[4]|Cambridge University Press,
[5]|Cambridge University Press,
[6]
[7]|C. Kirchner and H. Kirchner, eds.),
[8]|Springer,|In R. Treinen, ed.,
[9]
[10]|ACM Press,
[11]
[12]|Springer,|In U. Furbach and N. Shankar , eds.,
[13]|Springer,|In F. Pfenning, ed.,
[14]
[15]|ACM,
[16]
[17]|Selected Papers, M. Hanus, ed.),
[18]|Springer,
[19]|ed.),
[20]
[21]|Springer,|R. Treinen, ed.,
[22]|In A. Geser and J. Waldmann, eds.,</t>
  </si>
  <si>
    <t>TUW-194660</t>
  </si>
  <si>
    <t xml:space="preserve">
</t>
  </si>
  <si>
    <t>[1]
[2]
[4]
[5]</t>
  </si>
  <si>
    <t>TUW-197422</t>
  </si>
  <si>
    <t>[Byr03]|Lawrence Erlbaum Associates
[CNM83]|Lawrence Erlbaum Associates
[Dou01]|The MIT Press
[DRC10]
[GRF08]
[HHN85]
[Hut96]|The MIT Press
[Kee10]
[KN06]|The MIT Press
[Lam08]
[LNS08]
[LS10]
[Nor88]|Basic Books
[Nor93]
[PSCO09]
[Ric06]
[SC06]
[SNLD06]
[Spe07]|Prentice Hall
[Ste92]
[Str04]
[Suc87]|Cambridge University Press
[TC05]|IEEE Press
[Tha96]|The MIT Press
[War04]|Morgan Kaufmann
[YKSJ07]</t>
  </si>
  <si>
    <t>[Byr03]
[CNM83]
[Dou01]|The MIT Press,
[DRC10]
[GRF08]
[HHN85]
[Hut96]|The MIT Press,
[Kee10]
[KN06]|The MIT Press,
[Lam08]
[LNS08]
[LS10]
[Nor88]|Basic Books,
[Nor93]
[PSCO09]
[Ric06]
[SC06]
[SNLD06]
[Spe07]|Prentice Hall,
[Ste92]
[Str04]
[Suc87]|Cambridge University Press,
[TC05]|IEEE Press,
[Tha96]|The MIT Press,
[War04]|Morgan Kaufmann,
[YKSJ07]</t>
  </si>
  <si>
    <t>TUW-197852</t>
  </si>
  <si>
    <t>[Abb83]
[APL08]|IEEE Computer Society
[BM06]|Springer
[BSW+08]|Warsaw University of Technology
[FKM05]
[SM04]
[WKH08]</t>
  </si>
  <si>
    <t>[Abb83]
[APL08]|IEEE Computer Society,
[BM06]|Springer,
[BSW+08]
[FKM05]
[SM04]
[WKH08]</t>
  </si>
  <si>
    <t>TUW-198400</t>
  </si>
  <si>
    <t>ACM
The Economist
Springer
Iowa State University, Tech. Rep.
ACM
Prentice-Hall
Educational Researcher
IEEE Computer Society
IEEE Computer Society
Web Application Security Consortium, Tech. Rep.
Springer Verlag
Cambridge University Press The MIT Press
The MIT Press</t>
  </si>
  <si>
    <t>[1]|ACM,
[2]
[3]|Springer,
[4]
[5]
[6]
[7]
[8]
[9]
[10]
[11]
[12]|Prentice-Hall,
[13]
[14]
[15]|IEEE Computer Society,
[16]
[17]
[19]
[20]
[21]
[22]
[23]
[24]
[25]
[26]|Springer Verlag,
[27]|Cambridge University Press,
[28]|The MIT Press,</t>
  </si>
  <si>
    <t>TUW-198401</t>
  </si>
  <si>
    <t>ACM Press
CERT
InsightConsulting
McGraw-Hill</t>
  </si>
  <si>
    <t>Butler, 2002|ACM Press.
2007
Maiden, Ncube, 1998
Röhrig, 2002
Saaty, 1980|McGraw-Hill.</t>
  </si>
  <si>
    <t>TUW-198405</t>
  </si>
  <si>
    <t xml:space="preserve">IEEE Computer Society Press
</t>
  </si>
  <si>
    <t>[1]|IEEE Computer Society Press,
[2]
[3]
[4]
[5]
[6]</t>
  </si>
  <si>
    <t>TUW-198408</t>
  </si>
  <si>
    <t>[Alves2001]
[Alves2003]
[Andrews2005]|IEEE
[Basili1987]|IEEE
[Basili1996]
[Doerner2006]|Omega
[Ehrgott2000]
[Ehrgott2004]
[Kontio1995]|Institute for Advanced Computer Studies and Department of Computer Science, University of Maryland
[Kunda2003]|Springer
[Lozanotello2002]
[Maiden1998]
[Maiden2002]|Springer
[Martinsons1998]
[Medaglia2006]
[Morisio2002]|Springer
[Navarrete2005]|IEEE
[Ncube2002]|Springer
[Neubauer2006]|IEEE
[Ruhe2002]|Springer
[Ruhe2003]|Springer
[Ryan2004]
[Torchiano2004]
[Tran1997]|IEEE
[Stummer2003]
[Stummer2005]
[Wanyama2005]|IEEE</t>
  </si>
  <si>
    <t>[Alves2001]
[Alves2003]
[Andrews2005]
[Basili1987]
[Basili1996]
[Doerner2006]
[Ehrgott2000]
[Ehrgott2004]
[Kontio1995]
[Kunda2003]
[LozanoTello2002]
[Maiden1998]
[Maiden2002]
[Martinsons1998]
[Medaglia2006]
[Navarrete2005]
[Ncube2002]
[Neubauer2006]|IEEE, S.
[Ruhe2002]
[Ruhe2003]
[Ryan2004]
[Torchiano2004]
[Tran1997]|IEEE, S.
[Stummer2003]
[Stummer2005]
[Wanyama2005]|IEEE, S.</t>
  </si>
  <si>
    <t>TUW-200745</t>
  </si>
  <si>
    <t>Universite Libre de Bruxelles
Indian Institute of Management, Research and Publication Department
HANSEN, P. (Hrsg.) ; MLADENOVIĆ, N. (Hrsg.) ; PÉREZ, J. A. M. (Hrsg.) ; BATISTA, B. M. (Hrsg.) ; MORENOVEGA, J. M. (Hrsg.)
QUESADA-ARENCIBIA, A. (Hrsg.)
ACM
Technische Universität Wien
Vieweg
ACM|KRASNOGOR, Natalio (Hrsg.) ; LANZI, Pier L. (Hrsg.)
University of Twente
Springer
Technische Universität Wien
Technische Universität Wien
Technische Universität Wien</t>
  </si>
  <si>
    <t>[1]
[2]|Forschungsbericht
[3]
[4]
[5]
[6]|ACM,
[7]
[8]
[9]
[10]
[11]
[12]
[13]
[14]
[15]
[16]</t>
  </si>
  <si>
    <t>TUW-200748</t>
  </si>
  <si>
    <t xml:space="preserve">
Plenum Press|R. Miller and J. Thatcher
IEEE
Springer|R. Schaefer et al.
IEEE
IEEE
Springer
IEEE
Università del Salento
Universita del Salento
Springer|O. Günlük and G. Woeginger
Springer|J. Pahl, T. Reiners, and S. Voß
Citeseer
Vienna University of Technology, Institute of Computer Graphics and Algorithms
A. Quesada-Arencibia et al.
Springer|R. Moreno-Díaz, F. Pichler, and A. Quesada-Arencibia
Vienna University of Technology, Institute of Computer Graphics and Algorithms
Prentice Hall
</t>
  </si>
  <si>
    <t>[1]
[2]
[3]|Plenum Press,
[4]
[5]
[6]
[7]
[9]
[10]
[11]|IEEE,
[12]
[13]
[14]
[15]|IEEE,
[16]
[17]
[18]|Springer,
[19]
[20]|IEEE,
[21]
[22]
[23]
[25]|Springer,
[26]
[27]|Dekker,
[28]
[29]
[30]
[31]
[33]|Springer,
[34]
[35]
[36]
[37]
[38]|Ed. Prentice Hall.
[39]
[40]
[41]</t>
  </si>
  <si>
    <t>TUW-200948</t>
  </si>
  <si>
    <t xml:space="preserve">
Springer-Verlag
Springer
Ecole Polytech.
Springer
Springer Verlag
ACM
ACM
Oxford University Press
</t>
  </si>
  <si>
    <t>1.
2.
3.|Springer-Verlag,
4.|Springer,
5.
6.
7.|Springer,
8.|Springer Verlag,
10.
11.
12.
13.|ACM,
14.
15.
16.|Oxford University Press,
17.</t>
  </si>
  <si>
    <t>TUW-200950</t>
  </si>
  <si>
    <t>[Al00]|Cambridge Univ. Press|K. Walker
[ALS91]
[BF05]
[BFLRRW06]|Springer-Verlag
[BPT92]
[CFRRRS07]|Springer-Verlag
[Cou90]
[DF99]|Springer-Verlag
[ERT80]
[FG06]|Springer-Verlag
[FGKPRWY07]
[FHR07]
[JS97]
[JT95]|Wiley Interscience
[KPW03]
[KTV98]|AMS, Providence|R. Graham, et al.
[Ma04]|Department of Computer Science and Information Theory, Budapest University of Technology and Economics
[Mey73]
[Nie06]|Oxford University Press
[Th94]
[Tu97]
[Viz76]
[Wo01]|Cambridge Univ. Press|J. W. P. Hirschfeld</t>
  </si>
  <si>
    <t>[Al00]|Press,|(K. Walker, ed.),
[ALS91]
[BF05]
[BFLRRW06]
[BPT92]
[CFRRRS07]
[Cou90]
[DF99]|Springer-Verlag,
[ERT80]
[FG06]|Springer-Verlag,
[FGKPRWY07]
[FHR07]
[JS97]
[JT95]
[KPW03]
[KTV98]|future) (R. Graham, et al., eds.),
[Ma04]
[Mey73]
[Nie06]|Oxford University Press,
[Th94]
[Tu97]
[Viz76]|(In Russian.)
[Wo01]|Univ. Press,|(J. W. P. Hirschfeld, ed.) London Math.</t>
  </si>
  <si>
    <t>TUW-200959</t>
  </si>
  <si>
    <t xml:space="preserve">
Springer
Springer
Springer-Verlag
Simon Fraser University
W. H. Freeman and Company
Plenum Press
Elsevier
Springer
Pennsylvania State University
</t>
  </si>
  <si>
    <t>[1]
[2]
[3]|Springer,
[4]
[5]|Springer,
[6]
[7]
[8]
[9]
[10]
[11]|Springer-Verlag,
[12]
[13]
[14]
[15]
[16]
[17]
[18]
[19]|Plenum Press
[20]
[21]
[22]
[23]
[24]|Elsevier,
[25]|Springer,
[26]
[27]</t>
  </si>
  <si>
    <t>TUW-201066</t>
  </si>
  <si>
    <t xml:space="preserve">
Springer|Moreno-Díaz, R., Pichler, F., Quesada-Arencibia, A.
Blum, C., Roli, A., Sampels, M.
</t>
  </si>
  <si>
    <t>1.
2.|Springer|In: Moreno-D´ıaz, R., Pichler, F., Quesada-Arencibia, A. (eds.)
3.|Salama, H.F., Reeves, D.S., Viniotis, Y.:
4.</t>
  </si>
  <si>
    <t>TUW-201160</t>
  </si>
  <si>
    <t xml:space="preserve">
Vienna University of Technology
</t>
  </si>
  <si>
    <t>1.
2.
3.
4.
5.
6.
7.</t>
  </si>
  <si>
    <t>TUW-201167</t>
  </si>
  <si>
    <t xml:space="preserve">
Springer|Cowling, P., Merz, P.
Springer|Moreno-Díaz, R., Pichler, F., Quesada-Arencibia, A.
Springer|et al., R.S.
Blum, C., Roli, A., Sampels, M.</t>
  </si>
  <si>
    <t>1.
2.
3.|Springer|In: Cowling, P., Merz, P. (eds.)
4.|Springer|In: Moreno-D´ıaz, R., Pichler, F., Quesada-Arencibia, A. (eds.)
5.|Springer|et al., R.S. (ed.) PPSN XI, Part II. LNCS,
6.|Salama, H.F., Reeves, D.S., Viniotis, Y.:</t>
  </si>
  <si>
    <t>TUW-201821</t>
  </si>
  <si>
    <t>j
m
m
m
m
j
m
j
m
j
j
KR|m
j
m
j
m
j
m
j
j
j
m
m
m</t>
  </si>
  <si>
    <t>1.
2.
3.
4.
5.
6.
7.
8.
9.
10.
11.
12.
13.
14.
15.
16.
17.
18.
19.
20.
21.
22.
23.
24.</t>
  </si>
  <si>
    <t>TUW-202034</t>
  </si>
  <si>
    <t xml:space="preserve">Massachusetts Institute of Technology (MIT), Sloan School of Management
Cambridge University Press
Universite libre de Bruxelles
Wiley
Technical University of Denmark
ACM
</t>
  </si>
  <si>
    <t>[1]
[2]
[3]
[4]
[5]
[6]|Cambridge University Press,
[7]
[8]
[9]
[10]
[11]
[12]
[13]
[14]|Wiley,
[15]
[16]
[17]
[18]
[19]|ACM.
[20]
[21]</t>
  </si>
  <si>
    <t>TUW-202824</t>
  </si>
  <si>
    <t xml:space="preserve">
Washington, D.C.: CIO Council</t>
  </si>
  <si>
    <t>TUW-203409</t>
  </si>
  <si>
    <t>none extracted value</t>
  </si>
  <si>
    <t>none expected</t>
  </si>
  <si>
    <t>NA</t>
  </si>
  <si>
    <t>TUW-203924</t>
  </si>
  <si>
    <t xml:space="preserve">
</t>
  </si>
  <si>
    <t>[1]
[2]
[3]
[6]
[7]
[11]
[12]
[13]
[15]
[16]
[18]
[20]
[22]</t>
  </si>
  <si>
    <t>TUW-204724</t>
  </si>
  <si>
    <t>(Król, Ludwiczyński, 2007)|PWN
(Barthelme, Ermine, Rosenthal-Sabroux, 1998)
(Basu, 1998)
(Carayannis, 1998)|Elsevier
(Drew, 1999)
(Chen, Liang, 1999)
(Senn, 1990)
(Chrisman, Chua, Zahra, 2003)
(McGrath, MacMillan, 2000)|Harvard Business School Press
(Sirmon, Hitt, 2003)
(Berio, Harzallah, 2005)
(Patalas-Maliszewska, Republic, 2009)</t>
  </si>
  <si>
    <t>1.
2.
3.
11.
6.
7.
8.
9.|Harvard Business School Press.
10.
11.
12.</t>
  </si>
  <si>
    <t>TUW-205557</t>
  </si>
  <si>
    <t>m
m</t>
  </si>
  <si>
    <t>1.
2.</t>
  </si>
  <si>
    <t>TUW-205933</t>
  </si>
  <si>
    <t>[Bateson, 1973]|Ballantine|m
[Bishop, 2008]
[Fenzl and Hofkirchner, 1997]|Gordon &amp; Breach|F. Schweitzer
[Haken, 1988]|Springer
[Halley and Winkler, 2008]
[Hofkirchner, 2011]
[Lenin, 1977]
[Mayr, 1974]
[Morin, 1992]
[Peirce, 1983]
[Peirce, 2000]
[Ursul, 1970]</t>
  </si>
  <si>
    <t>[Bateson, 1973]
[Fenzl and Hofkirchner, 1997]|Ed. F. Schweitzer. Gordon &amp; Breach,
[Haken, 1988]|Springer,
[Halley and Winkler, 2008]
[Lenin, 1977]
[Morin, 1992]
[Peirce, 1983]
[Peirce, 2000]
[Ursul, 1970]</t>
  </si>
  <si>
    <t>TUW-213513</t>
  </si>
  <si>
    <t>University of Wisconsin|m
m</t>
  </si>
  <si>
    <t>TUW-216744</t>
  </si>
  <si>
    <t>j
j
j
j
j
j
j
j
j
j
j
j
Hall and Partners|m
m
j
m
j
m</t>
  </si>
  <si>
    <t>[1]
[2]
[3]
[4]
[5]
[7]
[9]
[10]
[11]
[12]
[13]
[14]
[15]
[16]
[17]
[18]</t>
  </si>
  <si>
    <t>TUW-217690</t>
  </si>
  <si>
    <t>[1]
[2]</t>
  </si>
  <si>
    <t>TUW-217971</t>
  </si>
  <si>
    <t>Vienna University of Technology|m
Springer-Verlag New York|m
Morgan Kaufmann Publishers|m
Hobart Press|m
Springer|m
m
j
IEEE|m
Prentice-Hall, Inc|m
m</t>
  </si>
  <si>
    <t>[1]
[2]|SpringerVerlag
[3]|Morgan Kaufmann Publishers,
[4]|Hobart Press,
[5]|Springer,
[6]
[7]
[8]|IEEE,
[9]
[10]</t>
  </si>
  <si>
    <t>TUW-221215</t>
  </si>
  <si>
    <t>j
j
m
j
j
j
j
m
m
j
Santa Fe Institute|m
m
j
j
j
j
George Washington University|m
Morgan-Kaufmann
j
j
j
m
m
m
m
j
j
m
m
j
j
University of Bologna|m
j
j
m
j
j
Lulu|m
m
m
j
m
m
j
Springer|m</t>
  </si>
  <si>
    <t>[1]
[2]
[3]
[4]
[5]
[6]
[7]
[8]
[9]
[10]
[11]
[12]
[13]
[14]
[15]
[16]
[17]
[18]
[19]
[20]
[21]
[22]
[23]
[24]
[25]
[26]
[27]
[28]
[29]
[30]
[31]
[32]
[33]
[34]
[35]
[36]
[37]
[38]
[39]
[41]
[42]
[43]
[44]</t>
  </si>
  <si>
    <t>TUW-223906</t>
  </si>
  <si>
    <t>m
m
m
m
m</t>
  </si>
  <si>
    <t>[1]
[2]
[3]
[4]
[5]</t>
  </si>
  <si>
    <t>TUW-223973</t>
  </si>
  <si>
    <t>j
j
m
University of Sheffield Department of Computer Science|j
j
National Academies Press, Institute of Medicine|m
j
j
j
Springer Berlin Heidelberg|Riao, D., Teije, A., Miksch, S., Peleg, M.|j
j
MIT Press|m
m
Springer Berlin Heidelberg|Miksch, S., Hunter, J., Keravnou, E.|j
j
m
Scottish Intercollegiate Guidelines Network (SIGN)|m
j
Springer Verlag|m
IOS Press|Brewka, G., Coradeschi, S., Perini, A., Traverso, P.|m
j
Springer-Verlag|m</t>
  </si>
  <si>
    <t>1.
2.
3.
4.
5.
6.|Field, M.J., Lohr, K.N. (eds.):
7.
8.
9.
10.|Springer|In: Riao, D., Teije, A., Miksch, S., Peleg, M. (eds.)
11.
12.|MIT Press,
13.
15.
16.
17.
18.
19.|MHB-F Specification
20.|Springer Verlag
21.|IOS Press,|In: Brewka, G., Coradeschi, S., Perini, A., Traverso, P. (eds.)
22.
23.|SpringerVerlag,</t>
  </si>
  <si>
    <t>TUW-225252</t>
  </si>
  <si>
    <t>ACM Press|m
m
ACM Press|m
Springer Berlin Heidelberg|Cowling, P., Merz, P.|m
Springer-Verlag|m
j</t>
  </si>
  <si>
    <t>1.|ACM Press,
2.
3.|ACM Press
4.|Springer|In: Cowling, P., Merz, P. (eds.)
5.
6.</t>
  </si>
  <si>
    <t>TUW-226000</t>
  </si>
  <si>
    <t>m
Springer-Verlag|m
m
RedWhale Software|m
W3C|m
W3C|m
W3C|m
Springer Verlag|m
Organization for the Advancement of Structured Information Standards (OASIS)|m
Springer Verlag|m
j
W3C
W3C|m
W3C|m</t>
  </si>
  <si>
    <t>[1]
[2]|SpringerVerlag,
[3]
[4]
[5]
[6]
[7]
[9]
[10]|Springer Verlag
[12]
[13]
[14]</t>
  </si>
  <si>
    <t>TUW-226016</t>
  </si>
  <si>
    <t>[AAR09]|j
[And02]|m
[BCC+03]|m
[BCD+05]|m
[BMSW10]|m
[CC77]|m
[Coo71]|m
[DdM06]|m
[Dij75]|m
[DL62]|m
[dMB11]|m
[DP60]|m
[DW50]|Chelsea Publishing Company|m
[ES04]|m
[FM10]|m
[G.S83]|m
[HHKR10]|m
[HKV11]|m
[KV09]|m
[KVar]|m
[LRCR13]|m
[MMZ+11]|m
[MP92]|Springer|m
[MSS99]|m
[SS09]|m
[TH06]|m
[Wan95]|m</t>
  </si>
  <si>
    <t>TUW-228620</t>
  </si>
  <si>
    <t>(acatech 2011)|acatech|m
(Accorsi 2011)|m
(Asokan et al. 2013)|Morgan &amp; Claypool Publishers|m
(Avizienis et al. 2004)|IEEE|j
(Biggio et al. 2012)|m
(Bons et al. 2012)|Springer|j
(BSI 2011)|BSI|Bundesamt für Sicherheit in der Informationstechnik (BSI)-Federal Office for Information Security|m
(Buneman et al. 2001)|Springer|m
(Camenisch and Lysanskaya 2001)|Springer|m
(Chaum 1985)|ACM|j
(Dekker et al. 2013)|j
(DIVSI 2012)|Deutsches Institut für Vertrauen und Sicherheit im Internet (DIVSI)|m
(Dolev and Yao 1983)|IEEE Computer Society|j
(Domingos 2012)|ACM|j
(European Commission 2009)|European Commission|j
(European Commission 2010)|European Commission|j
(Fischer et al. 1985)|ACM|j
(Freire et al. 2013)|Springer|m
(Furubotn and Richter 2005)|University of Michigan Press
(Gärtner 1999)|ACM|j
(Gilliot et al. 2009)|Springer|m
(Haimes 2009)|Society for Risk Analysis|j
(Hilty et al. 2005)|Springer|m
(Holling 2001)|Springer|j
(Huang et al. 2011)|ACM
(IBM Corporation 2008)|IBM Corporation|j
(Karjoth et al. 2002)|Springer|m
(Naehrig et al. 2011)|ACM|m
(Pfitzmann and Hansen 2010)|TU Dresden and ULD Schleswig-Holstein|m
(Pfitzmann and Waidner 1992)|Springer|m
(Pretschner et al. 2006)|ACM|j
(Prime Minister of Japan and His Cabinet 2013)|Prime Minister of Japan and His Cabinet|m
(Rannenberg et al. 1999)|Addison-Wesley-Longman|m
(Riemer et al. 2009)|Springer|j
(Ristenpart et al. 2009)|ACM|m
(Sackmann et al. 2006)|ACM|j
(Samarati and de Capitani di Vimercati 2001)|Springer|m
(Sonehara et al. 2011)|Gabler|m
(Van der Aalst 2012)|ACM
(Wahlster and Müller 2013)|Springer|j
(Wang and Ju 2006)|Springer|m
(Weitzner et al. 2008)|ACM|j
(Whitten and Tygar 1999)|m
(Wohlgemuth and Müller 2006)|Springer|m
(Wohlgemuth et al. 2010)|j</t>
  </si>
  <si>
    <t>acatech, 2011
Accorsi, 2011
Asokan, Davi, Dmitrienko, Heuser, Kostiainen, Reshetova, 2013|Morgan &amp; Claypool Publishers.
Avizienis, Laprie, Randell, Landwehr, 2004|IEEE.
Biggio, Nelson, Laskov, 2012
Bons, Alt, Lee, Weber, 2012|Springer.
2011
Buneman, Khanna, Tan, 2001|Springer,
Camenisch, Lysanskaya, 2001|Springer,
Chaum, 1985|ACM.
Dekker, Karsberg, Lakka, 2013
2012
Dolev, Yao, 1983|IEEE Computer Society.
Domingos, 2012|ACM.
Commission, 2010
Fischer, Lynch, Paterson, 1985|ACM.
Freire, Hofheinz, Kiltz, Paterson, 2013
Furubotn, Richter, 2005|University of Michigan Press.
Gärtner, 1999|ACM.
Gilliot, Matyas, Wohlgemuth, 2009|Springer,
Haimes, 2009
Hilty, Basin, Pretschner, 2005
Holling, 2001|Springer.
Huang, Joseph, Nelson, Rubenstein, Tygar, 2011
Corporation, 2008
Karjoth, Schunter, Waidner, 2002|Springer,
Naehrig, Lauter, Vaikuntanathan, 2011
Pfitzmann, Hansen, 2010
Pfitzmann, Waidner, 1992|Springer,
Pretschner, Hilty, Basin, 2006|ACM.
Japan, Cabinet, 2013
Rannenberg, Pfitzmann, Müller, 1999|Addison-Wesley-Longman,
Riemer, Steinfield, Vogel, 2009|Springer.
Ristenpart, Tromer, Shacham, Savage, 2009
Sackmann, Strüker, Accorsi, 2006|ACM.
Samarati, di Vimercati, S, 2001|Springer,
Sonehara, Echizen, Wohlgemuth, 2011|Gabler.
Van der Aalst, 2012|ACM.
Wahlster, Müller, 2013|Springer.
Wang, Ju, 2006|Springer,
Weitzner, Abelson, Berners-Lee, Feigenbaum, Hendler, Sussman, 2008|ACM.
Whitten, Tygar, 1999
Wohlgemuth, Müller, 2006
Wohlgemuth, Echizen, Sonehara, Müller, 2010</t>
  </si>
  <si>
    <t>TUW-231707</t>
  </si>
  <si>
    <t>VRVis, 2014</t>
  </si>
  <si>
    <t>TUW-233317</t>
  </si>
  <si>
    <t>Eurographics Association|J. Kohlhammer and D. Keim|m
Springer Verlag New York, Inc.|m
Springer|J. V. d. Bussche and V. Vianu|m
j
J. Freire, P. Missier, and S. S. Sahoo|m
ACM|m
j
ACM|m
Springer Berlin Heidelberg|J. Freire, D. Koop, and L. Moreau|m
m
j
Springer Verlag|S. Sadiq|m
ACM|m
j</t>
  </si>
  <si>
    <t>[1]|Eurographics Association.|In J. Kohlhammer and D. Keim, editors,
[2]|Springer Verlag
[3]|Springer,|In J. V. d. Bussche and V. Vianu, editors,
[4]
[5]|In J. Freire, P. Missier, and S. S. Sahoo, editors, SWPM,
[6]|ACM.
[7]
[8]|ACM.
[9]|Springer|J. Freire, D. Koop, and L. Moreau, editors,
[10]
[11]
[12]|Springer Verlag,|S. Sadiq, editor.
[13]|ACM.
[14]</t>
  </si>
  <si>
    <t>TUW-233657</t>
  </si>
  <si>
    <t>Danube University Krems|m
ACM|m
ACM|m
|m
m
Springer|m
j
j
j
j
j
Graphics Press|m
Graphics Press Cheshire|m</t>
  </si>
  <si>
    <t>[1]
[2]
[3]|ACM,
[4]
[5]
[6]|Springer,
[9]
[10]
[11]
[12]|Graphics Press,
[13]</t>
  </si>
  <si>
    <t>TUW-236063</t>
  </si>
  <si>
    <t>PublicAffairs, a Member of the Perseus Book Group|m
m
Novinka/Nova Science|m</t>
  </si>
  <si>
    <t>[1]|Book Group,
[2]
[3]|Novinka/Nova Science,</t>
  </si>
  <si>
    <t>TUW-236120</t>
  </si>
  <si>
    <t xml:space="preserve">
Manchester Metropolitan University|m
m
Hofgrefe &amp; Huber|Rychen, D., Sal-ganik, L.|m
Library and Publishing Centre Comenius University|Bezakova, D., Kalas, I.|m
Reich, K.|j
j
bm:ukk|m
Allyn &amp; Bacon|Anderson, L. W., David R., Krathwohl, D. R., et al|m
j
m
m
UNESCO|j
m
Vienna University of Technology|m</t>
  </si>
  <si>
    <t>2.
3.
4.
5.|In: Rychen, D., Salganik, L. (eds.):
8.|In: Bezakova, D., Kalas, I. (eds.):
10.
12.|(Pearson Education Group),|et al (eds.):
15.
16.
17.
18.</t>
  </si>
  <si>
    <t>TUW-237297</t>
  </si>
  <si>
    <t>National Academic Press|m
Vienna University of Technology|m
Free Press|m
Duffy, T. M. and Jonassen, D. H.|m
m
j
Stabstelle Studienbezogene Daten, Vizerektorat für Lehre, Technische Universität Wien|m
ACM|m</t>
  </si>
  <si>
    <t>[1]|National Academic Press.
[2]
[3]|Free Press.
[4]
[5]
[6]
[7]
[8]|ACM,</t>
  </si>
  <si>
    <t>TUW-240858</t>
  </si>
  <si>
    <t>m
j
j
m
j
m
m
m
Morgan &amp; Claypool Publishers|m
j
m
m
j</t>
  </si>
  <si>
    <t>1.
2.
3.
4.
5.
6.
7.
8.
9.|Morgan &amp; Claypool Publishers
10.
11.
12.
13.</t>
  </si>
  <si>
    <t>TUW-245336</t>
  </si>
  <si>
    <t>j
m
m
j
j
j
j
m
m
Vienna University of Technology|m
j
m
m
United Nations Food and Agriculture Organisation|m
j
m
m
m
m
j
j
j
m</t>
  </si>
  <si>
    <t>Axelrod, Fitzpatrick, Burridge, Mawson, Smith, Rodden, Ricketts, 2009
Aarhus, Ballegaard, 2010
Balaam, Egglestone, Fitzpatrick, Rodden, Hughes, Wilkinson, Nind, Axelrod, Harris, Ricketts, Mawson, Burridge, J, 2011
Blythe, Monk, Doughty, 2005
Brownsell, Bradley, Blackburn, Cardinaux, Hawley, 2011
Coiera, 2009
Fitzsimmons, Thompson, Hawley, Mountain, 2011
Draper, Sorell, 2012
Fitzpatrick, Huldtgren, Malmborg, Harely, Ijsselsteijn, 2015
Ganglbauer, 2014
Ganglbauer, Fitzpatrick, Comber, 2013
Ganglbauer, Fitzpatrick, Subasi, Güldenpfennig, 2014
Grimpe, Hartswood, Jirotka, 2014
Gustavsson, Cederberg, Sonesson, 2011
Holstein, Minkler, 2003
Lindley, Harper, Sellen, 2008
Pawson, Tilley, 1997
Procter, Greenhalgh, Wherton, Sugarhood, Rouncefield, Hinder, 2014
Sanders, Rogers, Bowen, Bower, Hirani, Cartwright, Fitzpatrick, Knapp, Barlow, Hendy, Chrysanthaki, Bardsley, Newman, 2012
Sellen, Rogers, Harper, Rodden, 2009
Sharma, Clarke, 2014
Tornstam, 2005</t>
  </si>
  <si>
    <t>TUW-245799</t>
  </si>
  <si>
    <t>m
Elsevier BV|j
m
m
Sajja &amp; Akerkar|m
Publishing house Polytechnica|m
m</t>
  </si>
  <si>
    <t>[1]
[2]
[3]
[4]
[5]
[6]</t>
  </si>
  <si>
    <t>TUW-247301</t>
  </si>
  <si>
    <t>j
j
m
j
KR|m
j
j</t>
  </si>
  <si>
    <t>1.
2.
3.
4.
5.|KR
6.
7.</t>
  </si>
  <si>
    <t>TUW-247741</t>
  </si>
  <si>
    <t>Springer|m
m
m
m
ACM|j
j
ACM|m
m
m
Yahoo! Research|m
ACM|m
j
j
j
m
j
m
ACM|m
ACM|m
Vienna University of Technology|j</t>
  </si>
  <si>
    <t>[1]|Springer,
[2]
[3]
[4]
[5]|ACM.
[6]
[7]|ACM.
[8]
[9]
[10]
[11]|ACM.
[12]
[13]
[14]
[15]
[16]
[17]
[18]
[19]
[20]</t>
  </si>
  <si>
    <t>TUW-247743</t>
  </si>
  <si>
    <t>[AJ99]
[AS92]|ACM Press
[Aup03]|Dside publications
[Dev98]
[For86]|ACM Press
[For97]
[Kas97]
[Koh97]|IEEE Service Center
[LR06]
[PDR]
[PRM02]
[RPM03]
[Sam69]
[SC02]
[Sof]|Softsurfer.com
[Ult03a]
[Ult03b]
[Ult05]
[VA00]
[Ves99]
[Yin03]</t>
  </si>
  <si>
    <t>[AJ99]
[AS92]|ACM Press,
[Aup03]
[Dev98]
[For86]|ACM Press,
[For97]
[Kas97]
[Koh97]|IEEE Service
[LR06]
[PRM02]
[RPM03]
[Sam69]
[SC02]
[Ult03a]
[Ult03b]
[Ult05]
[VA00]
[Ves99]
[Yin03]</t>
  </si>
  <si>
    <t>TUW-251544</t>
  </si>
  <si>
    <t>[BLS11]|ZfL-Verlag|m
[CSU15]|j
[CTO16]
[DF08]|Springer Berlin Heidelberg|m
[Eu16]|Europäische Kommission
[FM10]|m
[Ga16a]|m
[Ga16b]|m
[IV15]
[OCG13]
[SPR14]|m</t>
  </si>
  <si>
    <t>[BLS11]
[DF08]|Springer
[FM10]
[OCG13]
[SPR14]</t>
  </si>
  <si>
    <t>TUW-252847</t>
  </si>
  <si>
    <t>j
j
m
m
m
j
j
m
m
m
m
j
j
j
m
ACM|m
j
m</t>
  </si>
  <si>
    <t>[1]
[2]
[3]
[4]
[5]
[6]
[7]
[8]
[9]
[10]
[11]
[12]
[13]
[14]
[15]
[16]
[17]
[18]</t>
  </si>
  <si>
    <t>TUW-255712</t>
  </si>
  <si>
    <t>(Amgoud and Vesic 2011)|j
(Atkinson, Bench-Capon, and McBurney 2006)|j
(Baroni et al. 2011)|j
(Bench-Capon, Prakken, and Sartor 2009)|Springer|Simari, G., and Rahwan, I.|j
(Bench-Capon 2003)|j
(Brewka and Woltran 2010)|AAAI Press|Lin, F.; Sattler, U.; and Truszczynski, M.|m
(Brewka et al. 2013)|AAAI Press / IJCAI|Rossi, F.|m
(Brewka, Polberg, and Woltran 2014)|m
(Cayrol and Lagasquie-Schiex 2009)|Springer|Simari, G., and Rahwan, I.|m
(Cayrol and Lagasquie-Schiex 2013)|j
(Dung 1995)|j
(Dunne et al. 2015)|j
(Dyrkolbotn 2014)|m
(Egly, Gaggl, and Woltran 2010)|m
(Ellmauthaler and Strass 2014)|IOS Press|Parsons, S.; Oren, N.; Reed, C.; and Cerutti, F.|m
(Fox et al. 2010)|j
(Hunter and Williams 2012)|j
(McBurney and Parsons 2009)|Springer|Simari, G., and Rahwan, I.|m
(Modgil and Bench-Capon 2011)|j
(Modgil 2009)|j
(Nielsen and Parsons 2007)|Springer Berlin Heidelberg|m
(Nouioua 2013)|Springer Berlin Heidelberg|m
(Oren, Reed, and Luck 2010)|IOS Press|m
(Polberg and Oren 2014)|IOS Press|Parsons, S.; Oren, N.; Reed, C.; and Cerutti, F.|m
(Prakken 2009)|Springer|Simari, G., and Rahwan, I.|m</t>
  </si>
  <si>
    <t>Amgoud, Vesic, 2011
Atkinson, Bench-Capon, McBurney, 2006
Baroni, Cerutti, Giacomin, Guida, 2011
Bench-Capon, Prakken, Sartor, 2009|Springer.|In Simari, G., and Rahwan, I., eds.,
Bench-Capon, 2003
Brewka, Woltran, 2010|AAAI Press.|In Lin, F.; Sattler, U.; and Truszczynski, M., eds.,
Brewka, Ellmauthaler, Strass, Wallner, Woltran, 2013|AAAI Press / IJCAI.|In Rossi, F., ed.,
Brewka, Polberg, Woltran, 2014
Cayrol, Lagasquie-Schiex, 2009|Springer.|In Simari, G., and Rahwan, I., eds.,
Cayrol, Lagasquie-Schiex, 2013
Dung, 1995
Dunne, Dvok, Linsbichler, Woltran, 2015
Dyrkolbotn, 2014
Egly, Gaggl, Woltran, 2010
Ellmauthaler, Strass, 2014|IOS Press.|In Parsons, S.; Oren, N.; Reed, C.; and Cerutti, F., eds.,
Fox, Glasspool, Patkar, Austin, Black, South, Robertson, Vincent, 2010
Hunter, Williams, 2012
McBurney, Parsons, 2009|Springer.|In Simari, G., and Rahwan, I., eds.,
Modgil, Bench-Capon, 2011
Modgil, 2009
Nielsen, Parsons, 2007|Springer
Nouioua, 2013|Springer
Oren, Reed, Luck, 2010|IOS Press.
Polberg, Oren, 2014|IOS Press.|In Parsons, S.; Oren, N.; Reed, C.; and Cerutti, F., eds.,
Prakken, 2009|Springer.|In Simari, G., and Rahwan, I., eds.,</t>
  </si>
  <si>
    <t>TUW-256654</t>
  </si>
  <si>
    <t>[Ert16]
[Lev00]|Morgan Kaufmann</t>
  </si>
  <si>
    <t>[Ert16]
[Lev00]|Morgan Kaufmann,</t>
  </si>
  <si>
    <t>TUW-257397</t>
  </si>
  <si>
    <t>j
ACM|m
ACM|j
Springer|D. Lightfoot, C. Szyperski|m
ACM|m
Springer|F. Shull, J. Singer, D. Sjøberg|m
j
j
IEEE|m
ACM|m
m
j
ACM|m
ACM|m
m
ACM|m
j
Vienna University of Technology|m
m
Vienna University of Technology, Complang Group|m
ACM|m
IEEE|m
m
j
j
ACM|m
ACM|m
ACM|m
IEEE Press|m</t>
  </si>
  <si>
    <t>1.
2.|ACM
3.|ACM
4.|Springer|D. Lightfoot, C. Szyperski (eds.)
5.
6.|Springer|In: F. Shull, J. Singer, D. Sjøberg (eds.)
7.
8.
9.|IEEE
10.|ACM
11.
12.
13.|ACM,
14.|ACM,
15.
16.|ACM,
17.
18.
19.
20.
21.|ACM,
22.|IEEE
23.
24.
25.
26.
27.|ACM,
28.|ACM,</t>
  </si>
  <si>
    <t>TUW-257870</t>
  </si>
  <si>
    <t>j
j</t>
  </si>
  <si>
    <t>1.
2.
3.</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</si>
</sst>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37.34765625" customWidth="true" bestFit="true"/>
    <col min="6" max="6" width="113.94921875"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HYPERLINK("D:\Java\git\MethodDemosGit\MethodDemos\output\extracted\parscit\parscit-TUW-137078-xstream.xml")</f>
      </c>
      <c r="E1" t="s" s="5">
        <v>1</v>
      </c>
      <c r="F1" t="s" s="6">
        <v>2</v>
      </c>
      <c r="G1" t="n" s="7">
        <v>0.0</v>
      </c>
      <c r="H1" t="n" s="8">
        <v>0.0</v>
      </c>
      <c r="I1" t="n" s="9">
        <v>0.0</v>
      </c>
    </row>
    <row r="2">
      <c r="A2" t="s" s="10">
        <v>3</v>
      </c>
      <c r="B2" s="11">
        <f>HYPERLINK("D:\Java\git\MethodDemosGit\MethodDemos\output\groundtruth\TUW-138011.pdf")</f>
      </c>
      <c r="C2" s="12">
        <f>HYPERLINK("D:\Java\git\MethodDemosGit\MethodDemos\output\result\result-TUW-138011-xstream.xml")</f>
      </c>
      <c r="D2" s="13">
        <f>HYPERLINK("D:\Java\git\MethodDemosGit\MethodDemos\output\extracted\parscit\parscit-TUW-138011-xstream.xml")</f>
      </c>
      <c r="E2" t="s" s="14">
        <v>4</v>
      </c>
      <c r="F2" t="s" s="15">
        <v>5</v>
      </c>
      <c r="G2" t="n" s="16">
        <v>0.0</v>
      </c>
      <c r="H2" t="n" s="17">
        <v>0.0</v>
      </c>
      <c r="I2" t="n" s="18">
        <v>0.0</v>
      </c>
    </row>
    <row r="3">
      <c r="A3" t="s" s="19">
        <v>6</v>
      </c>
      <c r="B3" s="20">
        <f>HYPERLINK("D:\Java\git\MethodDemosGit\MethodDemos\output\groundtruth\TUW-138447.pdf")</f>
      </c>
      <c r="C3" s="21">
        <f>HYPERLINK("D:\Java\git\MethodDemosGit\MethodDemos\output\result\result-TUW-138447-xstream.xml")</f>
      </c>
      <c r="D3" s="22">
        <f>HYPERLINK("D:\Java\git\MethodDemosGit\MethodDemos\output\extracted\parscit\parscit-TUW-138447-xstream.xml")</f>
      </c>
      <c r="E3" t="s" s="23">
        <v>7</v>
      </c>
      <c r="F3" t="s" s="24">
        <v>8</v>
      </c>
      <c r="G3" t="n" s="25">
        <v>0.0</v>
      </c>
      <c r="H3" t="n" s="26">
        <v>0.0</v>
      </c>
      <c r="I3" t="n" s="27">
        <v>0.0</v>
      </c>
    </row>
    <row r="4">
      <c r="A4" t="s" s="28">
        <v>9</v>
      </c>
      <c r="B4" s="29">
        <f>HYPERLINK("D:\Java\git\MethodDemosGit\MethodDemos\output\groundtruth\TUW-138544.pdf")</f>
      </c>
      <c r="C4" s="30">
        <f>HYPERLINK("D:\Java\git\MethodDemosGit\MethodDemos\output\result\result-TUW-138544-xstream.xml")</f>
      </c>
      <c r="D4" s="31">
        <f>HYPERLINK("D:\Java\git\MethodDemosGit\MethodDemos\output\extracted\parscit\parscit-TUW-138544-xstream.xml")</f>
      </c>
      <c r="E4" t="s" s="32">
        <v>10</v>
      </c>
      <c r="F4" t="s" s="33">
        <v>11</v>
      </c>
      <c r="G4" t="n" s="34">
        <v>0.0</v>
      </c>
      <c r="H4" t="n" s="35">
        <v>0.0</v>
      </c>
      <c r="I4" t="n" s="36">
        <v>0.0</v>
      </c>
    </row>
    <row r="5">
      <c r="A5" t="s" s="37">
        <v>12</v>
      </c>
      <c r="B5" s="38">
        <f>HYPERLINK("D:\Java\git\MethodDemosGit\MethodDemos\output\groundtruth\TUW-138547.pdf")</f>
      </c>
      <c r="C5" s="39">
        <f>HYPERLINK("D:\Java\git\MethodDemosGit\MethodDemos\output\result\result-TUW-138547-xstream.xml")</f>
      </c>
      <c r="D5" s="40">
        <f>HYPERLINK("D:\Java\git\MethodDemosGit\MethodDemos\output\extracted\parscit\parscit-TUW-138547-xstream.xml")</f>
      </c>
      <c r="E5" t="s" s="41">
        <v>13</v>
      </c>
      <c r="F5" t="s" s="42">
        <v>14</v>
      </c>
      <c r="G5" t="n" s="43">
        <v>0.0</v>
      </c>
      <c r="H5" t="n" s="44">
        <v>0.0</v>
      </c>
      <c r="I5" t="n" s="45">
        <v>0.0</v>
      </c>
    </row>
    <row r="6">
      <c r="A6" t="s" s="46">
        <v>15</v>
      </c>
      <c r="B6" s="47">
        <f>HYPERLINK("D:\Java\git\MethodDemosGit\MethodDemos\output\groundtruth\TUW-139299.pdf")</f>
      </c>
      <c r="C6" s="48">
        <f>HYPERLINK("D:\Java\git\MethodDemosGit\MethodDemos\output\result\result-TUW-139299-xstream.xml")</f>
      </c>
      <c r="D6" s="49">
        <f>HYPERLINK("D:\Java\git\MethodDemosGit\MethodDemos\output\extracted\parscit\parscit-TUW-139299-xstream.xml")</f>
      </c>
      <c r="E6" t="s" s="50">
        <v>16</v>
      </c>
      <c r="F6" t="s" s="51">
        <v>17</v>
      </c>
      <c r="G6" t="n" s="52">
        <v>0.1</v>
      </c>
      <c r="H6" t="n" s="53">
        <v>0.09</v>
      </c>
      <c r="I6" t="n" s="54">
        <v>0.1</v>
      </c>
    </row>
    <row r="7">
      <c r="A7" t="s" s="55">
        <v>18</v>
      </c>
      <c r="B7" s="56">
        <f>HYPERLINK("D:\Java\git\MethodDemosGit\MethodDemos\output\groundtruth\TUW-139761.pdf")</f>
      </c>
      <c r="C7" s="57">
        <f>HYPERLINK("D:\Java\git\MethodDemosGit\MethodDemos\output\result\result-TUW-139761-xstream.xml")</f>
      </c>
      <c r="D7" s="58">
        <f>HYPERLINK("D:\Java\git\MethodDemosGit\MethodDemos\output\extracted\parscit\parscit-TUW-139761-xstream.xml")</f>
      </c>
      <c r="E7" t="s" s="59">
        <v>19</v>
      </c>
      <c r="F7" t="s" s="60">
        <v>20</v>
      </c>
      <c r="G7" t="n" s="61">
        <v>0.82</v>
      </c>
      <c r="H7" t="n" s="62">
        <v>0.82</v>
      </c>
      <c r="I7" t="n" s="63">
        <v>0.82</v>
      </c>
    </row>
    <row r="8">
      <c r="A8" t="s" s="64">
        <v>21</v>
      </c>
      <c r="B8" s="65">
        <f>HYPERLINK("D:\Java\git\MethodDemosGit\MethodDemos\output\groundtruth\TUW-139769.pdf")</f>
      </c>
      <c r="C8" s="66">
        <f>HYPERLINK("D:\Java\git\MethodDemosGit\MethodDemos\output\result\result-TUW-139769-xstream.xml")</f>
      </c>
      <c r="D8" s="67">
        <f>HYPERLINK("D:\Java\git\MethodDemosGit\MethodDemos\output\extracted\parscit\parscit-TUW-139769-xstream.xml")</f>
      </c>
      <c r="E8" t="s" s="68">
        <v>22</v>
      </c>
      <c r="F8" t="s" s="69">
        <v>23</v>
      </c>
      <c r="G8" t="n" s="70">
        <v>0.1</v>
      </c>
      <c r="H8" t="n" s="71">
        <v>0.1</v>
      </c>
      <c r="I8" t="n" s="72">
        <v>0.1</v>
      </c>
    </row>
    <row r="9">
      <c r="A9" t="s" s="73">
        <v>24</v>
      </c>
      <c r="B9" s="74">
        <f>HYPERLINK("D:\Java\git\MethodDemosGit\MethodDemos\output\groundtruth\TUW-139781.pdf")</f>
      </c>
      <c r="C9" s="75">
        <f>HYPERLINK("D:\Java\git\MethodDemosGit\MethodDemos\output\result\result-TUW-139781-xstream.xml")</f>
      </c>
      <c r="D9" s="76">
        <f>HYPERLINK("D:\Java\git\MethodDemosGit\MethodDemos\output\extracted\parscit\parscit-TUW-139781-xstream.xml")</f>
      </c>
      <c r="E9" t="s" s="77">
        <v>25</v>
      </c>
      <c r="F9" t="s" s="78">
        <v>26</v>
      </c>
      <c r="G9" t="n" s="79">
        <v>0.0</v>
      </c>
      <c r="H9" t="n" s="80">
        <v>0.0</v>
      </c>
      <c r="I9" t="n" s="81">
        <v>0.0</v>
      </c>
    </row>
    <row r="10">
      <c r="A10" t="s" s="82">
        <v>27</v>
      </c>
      <c r="B10" s="83">
        <f>HYPERLINK("D:\Java\git\MethodDemosGit\MethodDemos\output\groundtruth\TUW-139785.pdf")</f>
      </c>
      <c r="C10" s="84">
        <f>HYPERLINK("D:\Java\git\MethodDemosGit\MethodDemos\output\result\result-TUW-139785-xstream.xml")</f>
      </c>
      <c r="D10" s="85">
        <f>HYPERLINK("D:\Java\git\MethodDemosGit\MethodDemos\output\extracted\parscit\parscit-TUW-139785-xstream.xml")</f>
      </c>
      <c r="E10" t="s" s="86">
        <v>28</v>
      </c>
      <c r="F10" t="s" s="87">
        <v>29</v>
      </c>
      <c r="G10" t="n" s="88">
        <v>0.04</v>
      </c>
      <c r="H10" t="n" s="89">
        <v>0.04</v>
      </c>
      <c r="I10" t="n" s="90">
        <v>0.04</v>
      </c>
    </row>
    <row r="11">
      <c r="A11" t="s" s="91">
        <v>30</v>
      </c>
      <c r="B11" s="92">
        <f>HYPERLINK("D:\Java\git\MethodDemosGit\MethodDemos\output\groundtruth\TUW-140047.pdf")</f>
      </c>
      <c r="C11" s="93">
        <f>HYPERLINK("D:\Java\git\MethodDemosGit\MethodDemos\output\result\result-TUW-140047-xstream.xml")</f>
      </c>
      <c r="D11" s="94">
        <f>HYPERLINK("D:\Java\git\MethodDemosGit\MethodDemos\output\extracted\parscit\parscit-TUW-140047-xstream.xml")</f>
      </c>
      <c r="E11" t="s" s="95">
        <v>31</v>
      </c>
      <c r="F11" t="s" s="96">
        <v>32</v>
      </c>
      <c r="G11" t="n" s="97">
        <v>0.0</v>
      </c>
      <c r="H11" t="n" s="98">
        <v>0.0</v>
      </c>
      <c r="I11" t="n" s="99">
        <v>0.0</v>
      </c>
    </row>
    <row r="12">
      <c r="A12" t="s" s="100">
        <v>33</v>
      </c>
      <c r="B12" s="101">
        <f>HYPERLINK("D:\Java\git\MethodDemosGit\MethodDemos\output\groundtruth\TUW-140048.pdf")</f>
      </c>
      <c r="C12" s="102">
        <f>HYPERLINK("D:\Java\git\MethodDemosGit\MethodDemos\output\result\result-TUW-140048-xstream.xml")</f>
      </c>
      <c r="D12" s="103">
        <f>HYPERLINK("D:\Java\git\MethodDemosGit\MethodDemos\output\extracted\parscit\parscit-TUW-140048-xstream.xml")</f>
      </c>
      <c r="E12" t="s" s="104">
        <v>34</v>
      </c>
      <c r="F12" t="s" s="105">
        <v>35</v>
      </c>
      <c r="G12" t="n" s="106">
        <v>0.31</v>
      </c>
      <c r="H12" t="n" s="107">
        <v>0.31</v>
      </c>
      <c r="I12" t="n" s="108">
        <v>0.31</v>
      </c>
    </row>
    <row r="13">
      <c r="A13" t="s" s="109">
        <v>36</v>
      </c>
      <c r="B13" s="110">
        <f>HYPERLINK("D:\Java\git\MethodDemosGit\MethodDemos\output\groundtruth\TUW-140229.pdf")</f>
      </c>
      <c r="C13" s="111">
        <f>HYPERLINK("D:\Java\git\MethodDemosGit\MethodDemos\output\result\result-TUW-140229-xstream.xml")</f>
      </c>
      <c r="D13" s="112">
        <f>HYPERLINK("D:\Java\git\MethodDemosGit\MethodDemos\output\extracted\parscit\parscit-TUW-140229-xstream.xml")</f>
      </c>
      <c r="E13" t="s" s="113">
        <v>37</v>
      </c>
      <c r="F13" t="s" s="114">
        <v>38</v>
      </c>
      <c r="G13" t="n" s="115">
        <v>0.0</v>
      </c>
      <c r="H13" t="n" s="116">
        <v>0.0</v>
      </c>
      <c r="I13" t="n" s="117">
        <v>0.0</v>
      </c>
    </row>
    <row r="14">
      <c r="A14" t="s" s="118">
        <v>39</v>
      </c>
      <c r="B14" s="119">
        <f>HYPERLINK("D:\Java\git\MethodDemosGit\MethodDemos\output\groundtruth\TUW-140253.pdf")</f>
      </c>
      <c r="C14" s="120">
        <f>HYPERLINK("D:\Java\git\MethodDemosGit\MethodDemos\output\result\result-TUW-140253-xstream.xml")</f>
      </c>
      <c r="D14" s="121">
        <f>HYPERLINK("D:\Java\git\MethodDemosGit\MethodDemos\output\extracted\parscit\parscit-TUW-140253-xstream.xml")</f>
      </c>
      <c r="E14" t="s" s="122">
        <v>40</v>
      </c>
      <c r="F14" t="s" s="123">
        <v>41</v>
      </c>
      <c r="G14" t="n" s="124">
        <v>0.0</v>
      </c>
      <c r="H14" t="n" s="125">
        <v>0.0</v>
      </c>
      <c r="I14" t="n" s="126">
        <v>0.0</v>
      </c>
    </row>
    <row r="15">
      <c r="A15" t="s" s="127">
        <v>42</v>
      </c>
      <c r="B15" s="128">
        <f>HYPERLINK("D:\Java\git\MethodDemosGit\MethodDemos\output\groundtruth\TUW-140308.pdf")</f>
      </c>
      <c r="C15" s="129">
        <f>HYPERLINK("D:\Java\git\MethodDemosGit\MethodDemos\output\result\result-TUW-140308-xstream.xml")</f>
      </c>
      <c r="D15" s="130">
        <f>HYPERLINK("D:\Java\git\MethodDemosGit\MethodDemos\output\extracted\parscit\parscit-TUW-140308-xstream.xml")</f>
      </c>
      <c r="E15" t="s" s="131">
        <v>43</v>
      </c>
      <c r="F15" t="s" s="132">
        <v>44</v>
      </c>
      <c r="G15" t="n" s="133">
        <v>0.0</v>
      </c>
      <c r="H15" t="n" s="134">
        <v>0.0</v>
      </c>
      <c r="I15" t="n" s="135">
        <v>0.0</v>
      </c>
    </row>
    <row r="16">
      <c r="A16" t="s" s="136">
        <v>45</v>
      </c>
      <c r="B16" s="137">
        <f>HYPERLINK("D:\Java\git\MethodDemosGit\MethodDemos\output\groundtruth\TUW-140533.pdf")</f>
      </c>
      <c r="C16" s="138">
        <f>HYPERLINK("D:\Java\git\MethodDemosGit\MethodDemos\output\result\result-TUW-140533-xstream.xml")</f>
      </c>
      <c r="D16" s="139">
        <f>HYPERLINK("D:\Java\git\MethodDemosGit\MethodDemos\output\extracted\parscit\parscit-TUW-140533-xstream.xml")</f>
      </c>
      <c r="E16" t="s" s="140">
        <v>46</v>
      </c>
      <c r="F16" t="s" s="141">
        <v>47</v>
      </c>
      <c r="G16" t="n" s="142">
        <v>0.08</v>
      </c>
      <c r="H16" t="n" s="143">
        <v>0.08</v>
      </c>
      <c r="I16" t="n" s="144">
        <v>0.08</v>
      </c>
    </row>
    <row r="17">
      <c r="A17" t="s" s="145">
        <v>48</v>
      </c>
      <c r="B17" s="146">
        <f>HYPERLINK("D:\Java\git\MethodDemosGit\MethodDemos\output\groundtruth\TUW-140867.pdf")</f>
      </c>
      <c r="C17" s="147">
        <f>HYPERLINK("D:\Java\git\MethodDemosGit\MethodDemos\output\result\result-TUW-140867-xstream.xml")</f>
      </c>
      <c r="D17" s="148">
        <f>HYPERLINK("D:\Java\git\MethodDemosGit\MethodDemos\output\extracted\parscit\parscit-TUW-140867-xstream.xml")</f>
      </c>
      <c r="E17" t="s" s="149">
        <v>49</v>
      </c>
      <c r="F17" t="s" s="150">
        <v>50</v>
      </c>
      <c r="G17" t="n" s="151">
        <v>0.13</v>
      </c>
      <c r="H17" t="n" s="152">
        <v>0.11</v>
      </c>
      <c r="I17" t="n" s="153">
        <v>0.12</v>
      </c>
    </row>
    <row r="18">
      <c r="A18" t="s" s="154">
        <v>51</v>
      </c>
      <c r="B18" s="155">
        <f>HYPERLINK("D:\Java\git\MethodDemosGit\MethodDemos\output\groundtruth\TUW-140895.pdf")</f>
      </c>
      <c r="C18" s="156">
        <f>HYPERLINK("D:\Java\git\MethodDemosGit\MethodDemos\output\result\result-TUW-140895-xstream.xml")</f>
      </c>
      <c r="D18" s="157">
        <f>HYPERLINK("D:\Java\git\MethodDemosGit\MethodDemos\output\extracted\parscit\parscit-TUW-140895-xstream.xml")</f>
      </c>
      <c r="E18" t="s" s="158">
        <v>52</v>
      </c>
      <c r="F18" t="s" s="159">
        <v>53</v>
      </c>
      <c r="G18" t="n" s="160">
        <v>0.06</v>
      </c>
      <c r="H18" t="n" s="161">
        <v>0.06</v>
      </c>
      <c r="I18" t="n" s="162">
        <v>0.06</v>
      </c>
    </row>
    <row r="19">
      <c r="A19" t="s" s="163">
        <v>54</v>
      </c>
      <c r="B19" s="164">
        <f>HYPERLINK("D:\Java\git\MethodDemosGit\MethodDemos\output\groundtruth\TUW-140983.pdf")</f>
      </c>
      <c r="C19" s="165">
        <f>HYPERLINK("D:\Java\git\MethodDemosGit\MethodDemos\output\result\result-TUW-140983-xstream.xml")</f>
      </c>
      <c r="D19" s="166">
        <f>HYPERLINK("D:\Java\git\MethodDemosGit\MethodDemos\output\extracted\parscit\parscit-TUW-140983-xstream.xml")</f>
      </c>
      <c r="E19" t="s" s="167">
        <v>55</v>
      </c>
      <c r="F19" t="s" s="168">
        <v>56</v>
      </c>
      <c r="G19" t="n" s="169">
        <v>0.0</v>
      </c>
      <c r="H19" t="n" s="170">
        <v>0.0</v>
      </c>
      <c r="I19" t="n" s="171">
        <v>0.0</v>
      </c>
    </row>
    <row r="20">
      <c r="A20" t="s" s="172">
        <v>57</v>
      </c>
      <c r="B20" s="173">
        <f>HYPERLINK("D:\Java\git\MethodDemosGit\MethodDemos\output\groundtruth\TUW-141024.pdf")</f>
      </c>
      <c r="C20" s="174">
        <f>HYPERLINK("D:\Java\git\MethodDemosGit\MethodDemos\output\result\result-TUW-141024-xstream.xml")</f>
      </c>
      <c r="D20" s="175">
        <f>HYPERLINK("D:\Java\git\MethodDemosGit\MethodDemos\output\extracted\parscit\parscit-TUW-141024-xstream.xml")</f>
      </c>
      <c r="E20" t="s" s="176">
        <v>58</v>
      </c>
      <c r="F20" t="s" s="177">
        <v>59</v>
      </c>
      <c r="G20" t="n" s="178">
        <v>0.1</v>
      </c>
      <c r="H20" t="n" s="179">
        <v>0.09</v>
      </c>
      <c r="I20" t="n" s="180">
        <v>0.1</v>
      </c>
    </row>
    <row r="21">
      <c r="A21" t="s" s="181">
        <v>60</v>
      </c>
      <c r="B21" s="182">
        <f>HYPERLINK("D:\Java\git\MethodDemosGit\MethodDemos\output\groundtruth\TUW-141065.pdf")</f>
      </c>
      <c r="C21" s="183">
        <f>HYPERLINK("D:\Java\git\MethodDemosGit\MethodDemos\output\result\result-TUW-141065-xstream.xml")</f>
      </c>
      <c r="D21" s="184">
        <f>HYPERLINK("D:\Java\git\MethodDemosGit\MethodDemos\output\extracted\parscit\parscit-TUW-141065-xstream.xml")</f>
      </c>
      <c r="E21" t="s" s="185">
        <v>61</v>
      </c>
      <c r="F21" t="s" s="186">
        <v>62</v>
      </c>
      <c r="G21" t="n" s="187">
        <v>0.0</v>
      </c>
      <c r="H21" t="n" s="188">
        <v>0.0</v>
      </c>
      <c r="I21" t="n" s="189">
        <v>0.0</v>
      </c>
    </row>
    <row r="22">
      <c r="A22" t="s" s="190">
        <v>63</v>
      </c>
      <c r="B22" s="191">
        <f>HYPERLINK("D:\Java\git\MethodDemosGit\MethodDemos\output\groundtruth\TUW-141121.pdf")</f>
      </c>
      <c r="C22" s="192">
        <f>HYPERLINK("D:\Java\git\MethodDemosGit\MethodDemos\output\result\result-TUW-141121-xstream.xml")</f>
      </c>
      <c r="D22" s="193">
        <f>HYPERLINK("D:\Java\git\MethodDemosGit\MethodDemos\output\extracted\parscit\parscit-TUW-141121-xstream.xml")</f>
      </c>
      <c r="E22" t="s" s="194">
        <v>64</v>
      </c>
      <c r="F22" t="s" s="195">
        <v>65</v>
      </c>
      <c r="G22" t="n" s="196">
        <v>0.0</v>
      </c>
      <c r="H22" t="n" s="197">
        <v>0.0</v>
      </c>
      <c r="I22" t="n" s="198">
        <v>0.0</v>
      </c>
    </row>
    <row r="23">
      <c r="A23" t="s" s="199">
        <v>66</v>
      </c>
      <c r="B23" s="200">
        <f>HYPERLINK("D:\Java\git\MethodDemosGit\MethodDemos\output\groundtruth\TUW-141140.pdf")</f>
      </c>
      <c r="C23" s="201">
        <f>HYPERLINK("D:\Java\git\MethodDemosGit\MethodDemos\output\result\result-TUW-141140-xstream.xml")</f>
      </c>
      <c r="D23" s="202">
        <f>HYPERLINK("D:\Java\git\MethodDemosGit\MethodDemos\output\extracted\parscit\parscit-TUW-141140-xstream.xml")</f>
      </c>
      <c r="E23" t="s" s="203">
        <v>67</v>
      </c>
      <c r="F23" t="s" s="204">
        <v>68</v>
      </c>
      <c r="G23" t="n" s="205">
        <v>0.43</v>
      </c>
      <c r="H23" t="n" s="206">
        <v>0.38</v>
      </c>
      <c r="I23" t="n" s="207">
        <v>0.4</v>
      </c>
    </row>
    <row r="24">
      <c r="A24" t="s" s="208">
        <v>69</v>
      </c>
      <c r="B24" s="209">
        <f>HYPERLINK("D:\Java\git\MethodDemosGit\MethodDemos\output\groundtruth\TUW-141336.pdf")</f>
      </c>
      <c r="C24" s="210">
        <f>HYPERLINK("D:\Java\git\MethodDemosGit\MethodDemos\output\result\result-TUW-141336-xstream.xml")</f>
      </c>
      <c r="D24" s="211">
        <f>HYPERLINK("D:\Java\git\MethodDemosGit\MethodDemos\output\extracted\parscit\parscit-TUW-141336-xstream.xml")</f>
      </c>
      <c r="E24" t="s" s="212">
        <v>70</v>
      </c>
      <c r="F24" t="s" s="213">
        <v>71</v>
      </c>
      <c r="G24" t="n" s="214">
        <v>0.86</v>
      </c>
      <c r="H24" t="n" s="215">
        <v>0.86</v>
      </c>
      <c r="I24" t="n" s="216">
        <v>0.86</v>
      </c>
    </row>
    <row r="25">
      <c r="A25" t="s" s="217">
        <v>72</v>
      </c>
      <c r="B25" s="218">
        <f>HYPERLINK("D:\Java\git\MethodDemosGit\MethodDemos\output\groundtruth\TUW-141618.pdf")</f>
      </c>
      <c r="C25" s="219">
        <f>HYPERLINK("D:\Java\git\MethodDemosGit\MethodDemos\output\result\result-TUW-141618-xstream.xml")</f>
      </c>
      <c r="D25" s="220">
        <f>HYPERLINK("D:\Java\git\MethodDemosGit\MethodDemos\output\extracted\parscit\parscit-TUW-141618-xstream.xml")</f>
      </c>
      <c r="E25" t="s" s="221">
        <v>73</v>
      </c>
      <c r="F25" t="s" s="222">
        <v>74</v>
      </c>
      <c r="G25" t="n" s="223">
        <v>0.0</v>
      </c>
      <c r="H25" t="n" s="224">
        <v>0.0</v>
      </c>
      <c r="I25" t="n" s="225">
        <v>0.0</v>
      </c>
    </row>
    <row r="26">
      <c r="A26" t="s" s="226">
        <v>75</v>
      </c>
      <c r="B26" s="227">
        <f>HYPERLINK("D:\Java\git\MethodDemosGit\MethodDemos\output\groundtruth\TUW-141758.pdf")</f>
      </c>
      <c r="C26" s="228">
        <f>HYPERLINK("D:\Java\git\MethodDemosGit\MethodDemos\output\result\result-TUW-141758-xstream.xml")</f>
      </c>
      <c r="D26" s="229">
        <f>HYPERLINK("D:\Java\git\MethodDemosGit\MethodDemos\output\extracted\parscit\parscit-TUW-141758-xstream.xml")</f>
      </c>
      <c r="E26" t="s" s="230">
        <v>76</v>
      </c>
      <c r="F26" t="s" s="231">
        <v>77</v>
      </c>
      <c r="G26" t="n" s="232">
        <v>0.35</v>
      </c>
      <c r="H26" t="n" s="233">
        <v>0.29</v>
      </c>
      <c r="I26" t="n" s="234">
        <v>0.31</v>
      </c>
    </row>
    <row r="27">
      <c r="A27" t="s" s="235">
        <v>78</v>
      </c>
      <c r="B27" s="236">
        <f>HYPERLINK("D:\Java\git\MethodDemosGit\MethodDemos\output\groundtruth\TUW-168222.pdf")</f>
      </c>
      <c r="C27" s="237">
        <f>HYPERLINK("D:\Java\git\MethodDemosGit\MethodDemos\output\result\result-TUW-168222-xstream.xml")</f>
      </c>
      <c r="D27" s="238">
        <f>HYPERLINK("D:\Java\git\MethodDemosGit\MethodDemos\output\extracted\parscit\parscit-TUW-168222-xstream.xml")</f>
      </c>
      <c r="E27" t="s" s="239">
        <v>79</v>
      </c>
      <c r="F27" t="s" s="240">
        <v>80</v>
      </c>
      <c r="G27" t="n" s="241">
        <v>0.0</v>
      </c>
      <c r="H27" t="n" s="242">
        <v>0.0</v>
      </c>
      <c r="I27" t="n" s="243">
        <v>0.0</v>
      </c>
    </row>
    <row r="28">
      <c r="A28" t="s" s="244">
        <v>81</v>
      </c>
      <c r="B28" s="245">
        <f>HYPERLINK("D:\Java\git\MethodDemosGit\MethodDemos\output\groundtruth\TUW-168482.pdf")</f>
      </c>
      <c r="C28" s="246">
        <f>HYPERLINK("D:\Java\git\MethodDemosGit\MethodDemos\output\result\result-TUW-168482-xstream.xml")</f>
      </c>
      <c r="D28" s="247">
        <f>HYPERLINK("D:\Java\git\MethodDemosGit\MethodDemos\output\extracted\parscit\parscit-TUW-168482-xstream.xml")</f>
      </c>
      <c r="E28" t="s" s="248">
        <v>82</v>
      </c>
      <c r="F28" t="s" s="249">
        <v>83</v>
      </c>
      <c r="G28" t="n" s="250">
        <v>0.73</v>
      </c>
      <c r="H28" t="n" s="251">
        <v>0.7</v>
      </c>
      <c r="I28" t="n" s="252">
        <v>0.72</v>
      </c>
    </row>
    <row r="29">
      <c r="A29" t="s" s="253">
        <v>84</v>
      </c>
      <c r="B29" s="254">
        <f>HYPERLINK("D:\Java\git\MethodDemosGit\MethodDemos\output\groundtruth\TUW-169511.pdf")</f>
      </c>
      <c r="C29" s="255">
        <f>HYPERLINK("D:\Java\git\MethodDemosGit\MethodDemos\output\result\result-TUW-169511-xstream.xml")</f>
      </c>
      <c r="D29" s="256">
        <f>HYPERLINK("D:\Java\git\MethodDemosGit\MethodDemos\output\extracted\parscit\parscit-TUW-169511-xstream.xml")</f>
      </c>
      <c r="E29" t="s" s="257">
        <v>85</v>
      </c>
      <c r="F29" t="s" s="258">
        <v>86</v>
      </c>
      <c r="G29" t="n" s="259">
        <v>0.0</v>
      </c>
      <c r="H29" t="n" s="260">
        <v>0.0</v>
      </c>
      <c r="I29" t="n" s="261">
        <v>0.0</v>
      </c>
    </row>
    <row r="30">
      <c r="A30" t="s" s="262">
        <v>87</v>
      </c>
      <c r="B30" s="263">
        <f>HYPERLINK("D:\Java\git\MethodDemosGit\MethodDemos\output\groundtruth\TUW-172697.pdf")</f>
      </c>
      <c r="C30" s="264">
        <f>HYPERLINK("D:\Java\git\MethodDemosGit\MethodDemos\output\result\result-TUW-172697-xstream.xml")</f>
      </c>
      <c r="D30" s="265">
        <f>HYPERLINK("D:\Java\git\MethodDemosGit\MethodDemos\output\extracted\parscit\parscit-TUW-172697-xstream.xml")</f>
      </c>
      <c r="E30" t="s" s="266">
        <v>88</v>
      </c>
      <c r="F30" t="s" s="267">
        <v>80</v>
      </c>
      <c r="G30" t="n" s="268">
        <v>0.0</v>
      </c>
      <c r="H30" t="n" s="269">
        <v>0.0</v>
      </c>
      <c r="I30" t="n" s="270">
        <v>0.0</v>
      </c>
    </row>
    <row r="31">
      <c r="A31" t="s" s="271">
        <v>89</v>
      </c>
      <c r="B31" s="272">
        <f>HYPERLINK("D:\Java\git\MethodDemosGit\MethodDemos\output\groundtruth\TUW-174216.pdf")</f>
      </c>
      <c r="C31" s="273">
        <f>HYPERLINK("D:\Java\git\MethodDemosGit\MethodDemos\output\result\result-TUW-174216-xstream.xml")</f>
      </c>
      <c r="D31" s="274">
        <f>HYPERLINK("D:\Java\git\MethodDemosGit\MethodDemos\output\extracted\parscit\parscit-TUW-174216-xstream.xml")</f>
      </c>
      <c r="E31" t="s" s="275">
        <v>90</v>
      </c>
      <c r="F31" t="s" s="276">
        <v>91</v>
      </c>
      <c r="G31" t="n" s="277">
        <v>0.73</v>
      </c>
      <c r="H31" t="n" s="278">
        <v>0.68</v>
      </c>
      <c r="I31" t="n" s="279">
        <v>0.7</v>
      </c>
    </row>
    <row r="32">
      <c r="A32" t="s" s="280">
        <v>92</v>
      </c>
      <c r="B32" s="281">
        <f>HYPERLINK("D:\Java\git\MethodDemosGit\MethodDemos\output\groundtruth\TUW-175428.pdf")</f>
      </c>
      <c r="C32" s="282">
        <f>HYPERLINK("D:\Java\git\MethodDemosGit\MethodDemos\output\result\result-TUW-175428-xstream.xml")</f>
      </c>
      <c r="D32" s="283">
        <f>HYPERLINK("D:\Java\git\MethodDemosGit\MethodDemos\output\extracted\parscit\parscit-TUW-175428-xstream.xml")</f>
      </c>
      <c r="E32" t="s" s="284">
        <v>93</v>
      </c>
      <c r="F32" t="s" s="285">
        <v>94</v>
      </c>
      <c r="G32" t="n" s="286">
        <v>0.05</v>
      </c>
      <c r="H32" t="n" s="287">
        <v>0.05</v>
      </c>
      <c r="I32" t="n" s="288">
        <v>0.05</v>
      </c>
    </row>
    <row r="33">
      <c r="A33" t="s" s="289">
        <v>95</v>
      </c>
      <c r="B33" s="290">
        <f>HYPERLINK("D:\Java\git\MethodDemosGit\MethodDemos\output\groundtruth\TUW-176087.pdf")</f>
      </c>
      <c r="C33" s="291">
        <f>HYPERLINK("D:\Java\git\MethodDemosGit\MethodDemos\output\result\result-TUW-176087-xstream.xml")</f>
      </c>
      <c r="D33" s="292">
        <f>HYPERLINK("D:\Java\git\MethodDemosGit\MethodDemos\output\extracted\parscit\parscit-TUW-176087-xstream.xml")</f>
      </c>
      <c r="E33" t="s" s="293">
        <v>96</v>
      </c>
      <c r="F33" t="s" s="294">
        <v>97</v>
      </c>
      <c r="G33" t="n" s="295">
        <v>0.0</v>
      </c>
      <c r="H33" t="n" s="296">
        <v>0.0</v>
      </c>
      <c r="I33" t="n" s="297">
        <v>0.0</v>
      </c>
    </row>
    <row r="34">
      <c r="A34" t="s" s="298">
        <v>98</v>
      </c>
      <c r="B34" s="299">
        <f>HYPERLINK("D:\Java\git\MethodDemosGit\MethodDemos\output\groundtruth\TUW-177140.pdf")</f>
      </c>
      <c r="C34" s="300">
        <f>HYPERLINK("D:\Java\git\MethodDemosGit\MethodDemos\output\result\result-TUW-177140-xstream.xml")</f>
      </c>
      <c r="D34" s="301">
        <f>HYPERLINK("D:\Java\git\MethodDemosGit\MethodDemos\output\extracted\parscit\parscit-TUW-177140-xstream.xml")</f>
      </c>
      <c r="E34" t="s" s="302">
        <v>99</v>
      </c>
      <c r="F34" t="s" s="303">
        <v>100</v>
      </c>
      <c r="G34" t="n" s="304">
        <v>0.0</v>
      </c>
      <c r="H34" t="n" s="305">
        <v>0.0</v>
      </c>
      <c r="I34" t="n" s="306">
        <v>0.0</v>
      </c>
    </row>
    <row r="35">
      <c r="A35" t="s" s="307">
        <v>101</v>
      </c>
      <c r="B35" s="308">
        <f>HYPERLINK("D:\Java\git\MethodDemosGit\MethodDemos\output\groundtruth\TUW-179146.pdf")</f>
      </c>
      <c r="C35" s="309">
        <f>HYPERLINK("D:\Java\git\MethodDemosGit\MethodDemos\output\result\result-TUW-179146-xstream.xml")</f>
      </c>
      <c r="D35" s="310">
        <f>HYPERLINK("D:\Java\git\MethodDemosGit\MethodDemos\output\extracted\parscit\parscit-TUW-179146-xstream.xml")</f>
      </c>
      <c r="E35" t="s" s="311">
        <v>102</v>
      </c>
      <c r="F35" t="s" s="312">
        <v>103</v>
      </c>
      <c r="G35" t="n" s="313">
        <v>0.06</v>
      </c>
      <c r="H35" t="n" s="314">
        <v>0.06</v>
      </c>
      <c r="I35" t="n" s="315">
        <v>0.06</v>
      </c>
    </row>
    <row r="36">
      <c r="A36" t="s" s="316">
        <v>104</v>
      </c>
      <c r="B36" s="317">
        <f>HYPERLINK("D:\Java\git\MethodDemosGit\MethodDemos\output\groundtruth\TUW-180162.pdf")</f>
      </c>
      <c r="C36" s="318">
        <f>HYPERLINK("D:\Java\git\MethodDemosGit\MethodDemos\output\result\result-TUW-180162-xstream.xml")</f>
      </c>
      <c r="D36" s="319">
        <f>HYPERLINK("D:\Java\git\MethodDemosGit\MethodDemos\output\extracted\parscit\parscit-TUW-180162-xstream.xml")</f>
      </c>
      <c r="E36" t="s" s="320">
        <v>105</v>
      </c>
      <c r="F36" t="s" s="321">
        <v>106</v>
      </c>
      <c r="G36" t="n" s="322">
        <v>0.0</v>
      </c>
      <c r="H36" t="n" s="323">
        <v>0.0</v>
      </c>
      <c r="I36" t="n" s="324">
        <v>0.0</v>
      </c>
    </row>
    <row r="37">
      <c r="A37" t="s" s="325">
        <v>107</v>
      </c>
      <c r="B37" s="326">
        <f>HYPERLINK("D:\Java\git\MethodDemosGit\MethodDemos\output\groundtruth\TUW-181199.pdf")</f>
      </c>
      <c r="C37" s="327">
        <f>HYPERLINK("D:\Java\git\MethodDemosGit\MethodDemos\output\result\result-TUW-181199-xstream.xml")</f>
      </c>
      <c r="D37" s="328">
        <f>HYPERLINK("D:\Java\git\MethodDemosGit\MethodDemos\output\extracted\parscit\parscit-TUW-181199-xstream.xml")</f>
      </c>
      <c r="E37" t="s" s="329">
        <v>108</v>
      </c>
      <c r="F37" t="s" s="330">
        <v>109</v>
      </c>
      <c r="G37" t="n" s="331">
        <v>0.06</v>
      </c>
      <c r="H37" t="n" s="332">
        <v>0.06</v>
      </c>
      <c r="I37" t="n" s="333">
        <v>0.06</v>
      </c>
    </row>
    <row r="38">
      <c r="A38" t="s" s="334">
        <v>110</v>
      </c>
      <c r="B38" s="335">
        <f>HYPERLINK("D:\Java\git\MethodDemosGit\MethodDemos\output\groundtruth\TUW-182414.pdf")</f>
      </c>
      <c r="C38" s="336">
        <f>HYPERLINK("D:\Java\git\MethodDemosGit\MethodDemos\output\result\result-TUW-182414-xstream.xml")</f>
      </c>
      <c r="D38" s="337">
        <f>HYPERLINK("D:\Java\git\MethodDemosGit\MethodDemos\output\extracted\parscit\parscit-TUW-182414-xstream.xml")</f>
      </c>
      <c r="E38" t="s" s="338">
        <v>111</v>
      </c>
      <c r="F38" t="s" s="339">
        <v>112</v>
      </c>
      <c r="G38" t="n" s="340">
        <v>0.63</v>
      </c>
      <c r="H38" t="n" s="341">
        <v>0.45</v>
      </c>
      <c r="I38" t="n" s="342">
        <v>0.53</v>
      </c>
    </row>
    <row r="39">
      <c r="A39" t="s" s="343">
        <v>113</v>
      </c>
      <c r="B39" s="344">
        <f>HYPERLINK("D:\Java\git\MethodDemosGit\MethodDemos\output\groundtruth\TUW-182899.pdf")</f>
      </c>
      <c r="C39" s="345">
        <f>HYPERLINK("D:\Java\git\MethodDemosGit\MethodDemos\output\result\result-TUW-182899-xstream.xml")</f>
      </c>
      <c r="D39" s="346">
        <f>HYPERLINK("D:\Java\git\MethodDemosGit\MethodDemos\output\extracted\parscit\parscit-TUW-182899-xstream.xml")</f>
      </c>
      <c r="E39" t="s" s="347">
        <v>114</v>
      </c>
      <c r="F39" t="s" s="348">
        <v>115</v>
      </c>
      <c r="G39" t="n" s="349">
        <v>0.78</v>
      </c>
      <c r="H39" t="n" s="350">
        <v>0.76</v>
      </c>
      <c r="I39" t="n" s="351">
        <v>0.77</v>
      </c>
    </row>
    <row r="40">
      <c r="A40" t="s" s="352">
        <v>116</v>
      </c>
      <c r="B40" s="353">
        <f>HYPERLINK("D:\Java\git\MethodDemosGit\MethodDemos\output\groundtruth\TUW-185321.pdf")</f>
      </c>
      <c r="C40" s="354">
        <f>HYPERLINK("D:\Java\git\MethodDemosGit\MethodDemos\output\result\result-TUW-185321-xstream.xml")</f>
      </c>
      <c r="D40" s="355">
        <f>HYPERLINK("D:\Java\git\MethodDemosGit\MethodDemos\output\extracted\parscit\parscit-TUW-185321-xstream.xml")</f>
      </c>
      <c r="E40" t="s" s="356">
        <v>117</v>
      </c>
      <c r="F40" t="s" s="357">
        <v>118</v>
      </c>
      <c r="G40" t="n" s="358">
        <v>0.0</v>
      </c>
      <c r="H40" t="n" s="359">
        <v>0.0</v>
      </c>
      <c r="I40" t="n" s="360">
        <v>0.0</v>
      </c>
    </row>
    <row r="41">
      <c r="A41" t="s" s="361">
        <v>119</v>
      </c>
      <c r="B41" s="362">
        <f>HYPERLINK("D:\Java\git\MethodDemosGit\MethodDemos\output\groundtruth\TUW-185441.pdf")</f>
      </c>
      <c r="C41" s="363">
        <f>HYPERLINK("D:\Java\git\MethodDemosGit\MethodDemos\output\result\result-TUW-185441-xstream.xml")</f>
      </c>
      <c r="D41" s="364">
        <f>HYPERLINK("D:\Java\git\MethodDemosGit\MethodDemos\output\extracted\parscit\parscit-TUW-185441-xstream.xml")</f>
      </c>
      <c r="E41" t="s" s="365">
        <v>120</v>
      </c>
      <c r="F41" t="s" s="366">
        <v>121</v>
      </c>
      <c r="G41" t="n" s="367">
        <v>0.0</v>
      </c>
      <c r="H41" t="n" s="368">
        <v>0.0</v>
      </c>
      <c r="I41" t="n" s="369">
        <v>0.0</v>
      </c>
    </row>
    <row r="42">
      <c r="A42" t="s" s="370">
        <v>122</v>
      </c>
      <c r="B42" s="371">
        <f>HYPERLINK("D:\Java\git\MethodDemosGit\MethodDemos\output\groundtruth\TUW-186227.pdf")</f>
      </c>
      <c r="C42" s="372">
        <f>HYPERLINK("D:\Java\git\MethodDemosGit\MethodDemos\output\result\result-TUW-186227-xstream.xml")</f>
      </c>
      <c r="D42" s="373">
        <f>HYPERLINK("D:\Java\git\MethodDemosGit\MethodDemos\output\extracted\parscit\parscit-TUW-186227-xstream.xml")</f>
      </c>
      <c r="E42" t="s" s="374">
        <v>123</v>
      </c>
      <c r="F42" t="s" s="375">
        <v>124</v>
      </c>
      <c r="G42" t="n" s="376">
        <v>0.0</v>
      </c>
      <c r="H42" t="n" s="377">
        <v>0.0</v>
      </c>
      <c r="I42" t="n" s="378">
        <v>0.0</v>
      </c>
    </row>
    <row r="43">
      <c r="A43" t="s" s="379">
        <v>125</v>
      </c>
      <c r="B43" s="380">
        <f>HYPERLINK("D:\Java\git\MethodDemosGit\MethodDemos\output\groundtruth\TUW-189842.pdf")</f>
      </c>
      <c r="C43" s="381">
        <f>HYPERLINK("D:\Java\git\MethodDemosGit\MethodDemos\output\result\result-TUW-189842-xstream.xml")</f>
      </c>
      <c r="D43" s="382">
        <f>HYPERLINK("D:\Java\git\MethodDemosGit\MethodDemos\output\extracted\parscit\parscit-TUW-189842-xstream.xml")</f>
      </c>
      <c r="E43" t="s" s="383">
        <v>126</v>
      </c>
      <c r="F43" t="s" s="384">
        <v>127</v>
      </c>
      <c r="G43" t="n" s="385">
        <v>0.0</v>
      </c>
      <c r="H43" t="n" s="386">
        <v>0.0</v>
      </c>
      <c r="I43" t="n" s="387">
        <v>0.0</v>
      </c>
    </row>
    <row r="44">
      <c r="A44" t="s" s="388">
        <v>128</v>
      </c>
      <c r="B44" s="389">
        <f>HYPERLINK("D:\Java\git\MethodDemosGit\MethodDemos\output\groundtruth\TUW-191715.pdf")</f>
      </c>
      <c r="C44" s="390">
        <f>HYPERLINK("D:\Java\git\MethodDemosGit\MethodDemos\output\result\result-TUW-191715-xstream.xml")</f>
      </c>
      <c r="D44" s="391">
        <f>HYPERLINK("D:\Java\git\MethodDemosGit\MethodDemos\output\extracted\parscit\parscit-TUW-191715-xstream.xml")</f>
      </c>
      <c r="E44" t="s" s="392">
        <v>129</v>
      </c>
      <c r="F44" t="s" s="393">
        <v>130</v>
      </c>
      <c r="G44" t="n" s="394">
        <v>0.03</v>
      </c>
      <c r="H44" t="n" s="395">
        <v>0.03</v>
      </c>
      <c r="I44" t="n" s="396">
        <v>0.03</v>
      </c>
    </row>
    <row r="45">
      <c r="A45" t="s" s="397">
        <v>131</v>
      </c>
      <c r="B45" s="398">
        <f>HYPERLINK("D:\Java\git\MethodDemosGit\MethodDemos\output\groundtruth\TUW-191977.pdf")</f>
      </c>
      <c r="C45" s="399">
        <f>HYPERLINK("D:\Java\git\MethodDemosGit\MethodDemos\output\result\result-TUW-191977-xstream.xml")</f>
      </c>
      <c r="D45" s="400">
        <f>HYPERLINK("D:\Java\git\MethodDemosGit\MethodDemos\output\extracted\parscit\parscit-TUW-191977-xstream.xml")</f>
      </c>
      <c r="E45" t="s" s="401">
        <v>132</v>
      </c>
      <c r="F45" t="s" s="402">
        <v>133</v>
      </c>
      <c r="G45" t="n" s="403">
        <v>0.0</v>
      </c>
      <c r="H45" t="n" s="404">
        <v>0.0</v>
      </c>
      <c r="I45" t="n" s="405">
        <v>0.0</v>
      </c>
    </row>
    <row r="46">
      <c r="A46" t="s" s="406">
        <v>134</v>
      </c>
      <c r="B46" s="407">
        <f>HYPERLINK("D:\Java\git\MethodDemosGit\MethodDemos\output\groundtruth\TUW-192724.pdf")</f>
      </c>
      <c r="C46" s="408">
        <f>HYPERLINK("D:\Java\git\MethodDemosGit\MethodDemos\output\result\result-TUW-192724-xstream.xml")</f>
      </c>
      <c r="D46" s="409">
        <f>HYPERLINK("D:\Java\git\MethodDemosGit\MethodDemos\output\extracted\parscit\parscit-TUW-192724-xstream.xml")</f>
      </c>
      <c r="E46" t="s" s="410">
        <v>135</v>
      </c>
      <c r="F46" t="s" s="411">
        <v>136</v>
      </c>
      <c r="G46" t="n" s="412">
        <v>0.0</v>
      </c>
      <c r="H46" t="n" s="413">
        <v>0.0</v>
      </c>
      <c r="I46" t="n" s="414">
        <v>0.0</v>
      </c>
    </row>
    <row r="47">
      <c r="A47" t="s" s="415">
        <v>137</v>
      </c>
      <c r="B47" s="416">
        <f>HYPERLINK("D:\Java\git\MethodDemosGit\MethodDemos\output\groundtruth\TUW-194085.pdf")</f>
      </c>
      <c r="C47" s="417">
        <f>HYPERLINK("D:\Java\git\MethodDemosGit\MethodDemos\output\result\result-TUW-194085-xstream.xml")</f>
      </c>
      <c r="D47" s="418">
        <f>HYPERLINK("D:\Java\git\MethodDemosGit\MethodDemos\output\extracted\parscit\parscit-TUW-194085-xstream.xml")</f>
      </c>
      <c r="E47" t="s" s="419">
        <v>138</v>
      </c>
      <c r="F47" t="s" s="420">
        <v>139</v>
      </c>
      <c r="G47" t="n" s="421">
        <v>0.78</v>
      </c>
      <c r="H47" t="n" s="422">
        <v>0.78</v>
      </c>
      <c r="I47" t="n" s="423">
        <v>0.78</v>
      </c>
    </row>
    <row r="48">
      <c r="A48" t="s" s="424">
        <v>140</v>
      </c>
      <c r="B48" s="425">
        <f>HYPERLINK("D:\Java\git\MethodDemosGit\MethodDemos\output\groundtruth\TUW-194561.pdf")</f>
      </c>
      <c r="C48" s="426">
        <f>HYPERLINK("D:\Java\git\MethodDemosGit\MethodDemos\output\result\result-TUW-194561-xstream.xml")</f>
      </c>
      <c r="D48" s="427">
        <f>HYPERLINK("D:\Java\git\MethodDemosGit\MethodDemos\output\extracted\parscit\parscit-TUW-194561-xstream.xml")</f>
      </c>
      <c r="E48" t="s" s="428">
        <v>141</v>
      </c>
      <c r="F48" t="s" s="429">
        <v>142</v>
      </c>
      <c r="G48" t="n" s="430">
        <v>0.27</v>
      </c>
      <c r="H48" t="n" s="431">
        <v>0.27</v>
      </c>
      <c r="I48" t="n" s="432">
        <v>0.27</v>
      </c>
    </row>
    <row r="49">
      <c r="A49" t="s" s="433">
        <v>143</v>
      </c>
      <c r="B49" s="434">
        <f>HYPERLINK("D:\Java\git\MethodDemosGit\MethodDemos\output\groundtruth\TUW-194660.pdf")</f>
      </c>
      <c r="C49" s="435">
        <f>HYPERLINK("D:\Java\git\MethodDemosGit\MethodDemos\output\result\result-TUW-194660-xstream.xml")</f>
      </c>
      <c r="D49" s="436">
        <f>HYPERLINK("D:\Java\git\MethodDemosGit\MethodDemos\output\extracted\parscit\parscit-TUW-194660-xstream.xml")</f>
      </c>
      <c r="E49" t="s" s="437">
        <v>144</v>
      </c>
      <c r="F49" t="s" s="438">
        <v>145</v>
      </c>
      <c r="G49" t="n" s="439">
        <v>0.0</v>
      </c>
      <c r="H49" t="n" s="440">
        <v>0.0</v>
      </c>
      <c r="I49" t="n" s="441">
        <v>0.0</v>
      </c>
    </row>
    <row r="50">
      <c r="A50" t="s" s="442">
        <v>146</v>
      </c>
      <c r="B50" s="443">
        <f>HYPERLINK("D:\Java\git\MethodDemosGit\MethodDemos\output\groundtruth\TUW-197422.pdf")</f>
      </c>
      <c r="C50" s="444">
        <f>HYPERLINK("D:\Java\git\MethodDemosGit\MethodDemos\output\result\result-TUW-197422-xstream.xml")</f>
      </c>
      <c r="D50" s="445">
        <f>HYPERLINK("D:\Java\git\MethodDemosGit\MethodDemos\output\extracted\parscit\parscit-TUW-197422-xstream.xml")</f>
      </c>
      <c r="E50" t="s" s="446">
        <v>147</v>
      </c>
      <c r="F50" t="s" s="447">
        <v>148</v>
      </c>
      <c r="G50" t="n" s="448">
        <v>0.92</v>
      </c>
      <c r="H50" t="n" s="449">
        <v>0.92</v>
      </c>
      <c r="I50" t="n" s="450">
        <v>0.92</v>
      </c>
    </row>
    <row r="51">
      <c r="A51" t="s" s="451">
        <v>149</v>
      </c>
      <c r="B51" s="452">
        <f>HYPERLINK("D:\Java\git\MethodDemosGit\MethodDemos\output\groundtruth\TUW-197852.pdf")</f>
      </c>
      <c r="C51" s="453">
        <f>HYPERLINK("D:\Java\git\MethodDemosGit\MethodDemos\output\result\result-TUW-197852-xstream.xml")</f>
      </c>
      <c r="D51" s="454">
        <f>HYPERLINK("D:\Java\git\MethodDemosGit\MethodDemos\output\extracted\parscit\parscit-TUW-197852-xstream.xml")</f>
      </c>
      <c r="E51" t="s" s="455">
        <v>150</v>
      </c>
      <c r="F51" t="s" s="456">
        <v>151</v>
      </c>
      <c r="G51" t="n" s="457">
        <v>0.86</v>
      </c>
      <c r="H51" t="n" s="458">
        <v>0.86</v>
      </c>
      <c r="I51" t="n" s="459">
        <v>0.86</v>
      </c>
    </row>
    <row r="52">
      <c r="A52" t="s" s="460">
        <v>152</v>
      </c>
      <c r="B52" s="461">
        <f>HYPERLINK("D:\Java\git\MethodDemosGit\MethodDemos\output\groundtruth\TUW-198400.pdf")</f>
      </c>
      <c r="C52" s="462">
        <f>HYPERLINK("D:\Java\git\MethodDemosGit\MethodDemos\output\result\result-TUW-198400-xstream.xml")</f>
      </c>
      <c r="D52" s="463">
        <f>HYPERLINK("D:\Java\git\MethodDemosGit\MethodDemos\output\extracted\parscit\parscit-TUW-198400-xstream.xml")</f>
      </c>
      <c r="E52" t="s" s="464">
        <v>153</v>
      </c>
      <c r="F52" t="s" s="465">
        <v>154</v>
      </c>
      <c r="G52" t="n" s="466">
        <v>0.11</v>
      </c>
      <c r="H52" t="n" s="467">
        <v>0.11</v>
      </c>
      <c r="I52" t="n" s="468">
        <v>0.11</v>
      </c>
    </row>
    <row r="53">
      <c r="A53" t="s" s="469">
        <v>155</v>
      </c>
      <c r="B53" s="470">
        <f>HYPERLINK("D:\Java\git\MethodDemosGit\MethodDemos\output\groundtruth\TUW-198401.pdf")</f>
      </c>
      <c r="C53" s="471">
        <f>HYPERLINK("D:\Java\git\MethodDemosGit\MethodDemos\output\result\result-TUW-198401-xstream.xml")</f>
      </c>
      <c r="D53" s="472">
        <f>HYPERLINK("D:\Java\git\MethodDemosGit\MethodDemos\output\extracted\parscit\parscit-TUW-198401-xstream.xml")</f>
      </c>
      <c r="E53" t="s" s="473">
        <v>156</v>
      </c>
      <c r="F53" t="s" s="474">
        <v>157</v>
      </c>
      <c r="G53" t="n" s="475">
        <v>0.0</v>
      </c>
      <c r="H53" t="n" s="476">
        <v>0.0</v>
      </c>
      <c r="I53" t="n" s="477">
        <v>0.0</v>
      </c>
    </row>
    <row r="54">
      <c r="A54" t="s" s="478">
        <v>158</v>
      </c>
      <c r="B54" s="479">
        <f>HYPERLINK("D:\Java\git\MethodDemosGit\MethodDemos\output\groundtruth\TUW-198405.pdf")</f>
      </c>
      <c r="C54" s="480">
        <f>HYPERLINK("D:\Java\git\MethodDemosGit\MethodDemos\output\result\result-TUW-198405-xstream.xml")</f>
      </c>
      <c r="D54" s="481">
        <f>HYPERLINK("D:\Java\git\MethodDemosGit\MethodDemos\output\extracted\parscit\parscit-TUW-198405-xstream.xml")</f>
      </c>
      <c r="E54" t="s" s="482">
        <v>159</v>
      </c>
      <c r="F54" t="s" s="483">
        <v>160</v>
      </c>
      <c r="G54" t="n" s="484">
        <v>0.17</v>
      </c>
      <c r="H54" t="n" s="485">
        <v>0.17</v>
      </c>
      <c r="I54" t="n" s="486">
        <v>0.17</v>
      </c>
    </row>
    <row r="55">
      <c r="A55" t="s" s="487">
        <v>161</v>
      </c>
      <c r="B55" s="488">
        <f>HYPERLINK("D:\Java\git\MethodDemosGit\MethodDemos\output\groundtruth\TUW-198408.pdf")</f>
      </c>
      <c r="C55" s="489">
        <f>HYPERLINK("D:\Java\git\MethodDemosGit\MethodDemos\output\result\result-TUW-198408-xstream.xml")</f>
      </c>
      <c r="D55" s="490">
        <f>HYPERLINK("D:\Java\git\MethodDemosGit\MethodDemos\output\extracted\parscit\parscit-TUW-198408-xstream.xml")</f>
      </c>
      <c r="E55" t="s" s="491">
        <v>162</v>
      </c>
      <c r="F55" t="s" s="492">
        <v>163</v>
      </c>
      <c r="G55" t="n" s="493">
        <v>0.62</v>
      </c>
      <c r="H55" t="n" s="494">
        <v>0.59</v>
      </c>
      <c r="I55" t="n" s="495">
        <v>0.6</v>
      </c>
    </row>
    <row r="56">
      <c r="A56" t="s" s="496">
        <v>164</v>
      </c>
      <c r="B56" s="497">
        <f>HYPERLINK("D:\Java\git\MethodDemosGit\MethodDemos\output\groundtruth\TUW-200745.pdf")</f>
      </c>
      <c r="C56" s="498">
        <f>HYPERLINK("D:\Java\git\MethodDemosGit\MethodDemos\output\result\result-TUW-200745-xstream.xml")</f>
      </c>
      <c r="D56" s="499">
        <f>HYPERLINK("D:\Java\git\MethodDemosGit\MethodDemos\output\extracted\parscit\parscit-TUW-200745-xstream.xml")</f>
      </c>
      <c r="E56" t="s" s="500">
        <v>165</v>
      </c>
      <c r="F56" t="s" s="501">
        <v>166</v>
      </c>
      <c r="G56" t="n" s="502">
        <v>0.0</v>
      </c>
      <c r="H56" t="n" s="503">
        <v>0.0</v>
      </c>
      <c r="I56" t="n" s="504">
        <v>0.0</v>
      </c>
    </row>
    <row r="57">
      <c r="A57" t="s" s="505">
        <v>167</v>
      </c>
      <c r="B57" s="506">
        <f>HYPERLINK("D:\Java\git\MethodDemosGit\MethodDemos\output\groundtruth\TUW-200748.pdf")</f>
      </c>
      <c r="C57" s="507">
        <f>HYPERLINK("D:\Java\git\MethodDemosGit\MethodDemos\output\result\result-TUW-200748-xstream.xml")</f>
      </c>
      <c r="D57" s="508">
        <f>HYPERLINK("D:\Java\git\MethodDemosGit\MethodDemos\output\extracted\parscit\parscit-TUW-200748-xstream.xml")</f>
      </c>
      <c r="E57" t="s" s="509">
        <v>168</v>
      </c>
      <c r="F57" t="s" s="510">
        <v>169</v>
      </c>
      <c r="G57" t="n" s="511">
        <v>0.0</v>
      </c>
      <c r="H57" t="n" s="512">
        <v>0.0</v>
      </c>
      <c r="I57" t="n" s="513">
        <v>0.0</v>
      </c>
    </row>
    <row r="58">
      <c r="A58" t="s" s="514">
        <v>170</v>
      </c>
      <c r="B58" s="515">
        <f>HYPERLINK("D:\Java\git\MethodDemosGit\MethodDemos\output\groundtruth\TUW-200948.pdf")</f>
      </c>
      <c r="C58" s="516">
        <f>HYPERLINK("D:\Java\git\MethodDemosGit\MethodDemos\output\result\result-TUW-200948-xstream.xml")</f>
      </c>
      <c r="D58" s="517">
        <f>HYPERLINK("D:\Java\git\MethodDemosGit\MethodDemos\output\extracted\parscit\parscit-TUW-200948-xstream.xml")</f>
      </c>
      <c r="E58" t="s" s="518">
        <v>171</v>
      </c>
      <c r="F58" t="s" s="519">
        <v>172</v>
      </c>
      <c r="G58" t="n" s="520">
        <v>0.06</v>
      </c>
      <c r="H58" t="n" s="521">
        <v>0.06</v>
      </c>
      <c r="I58" t="n" s="522">
        <v>0.06</v>
      </c>
    </row>
    <row r="59">
      <c r="A59" t="s" s="523">
        <v>173</v>
      </c>
      <c r="B59" s="524">
        <f>HYPERLINK("D:\Java\git\MethodDemosGit\MethodDemos\output\groundtruth\TUW-200950.pdf")</f>
      </c>
      <c r="C59" s="525">
        <f>HYPERLINK("D:\Java\git\MethodDemosGit\MethodDemos\output\result\result-TUW-200950-xstream.xml")</f>
      </c>
      <c r="D59" s="526">
        <f>HYPERLINK("D:\Java\git\MethodDemosGit\MethodDemos\output\extracted\parscit\parscit-TUW-200950-xstream.xml")</f>
      </c>
      <c r="E59" t="s" s="527">
        <v>174</v>
      </c>
      <c r="F59" t="s" s="528">
        <v>175</v>
      </c>
      <c r="G59" t="n" s="529">
        <v>0.65</v>
      </c>
      <c r="H59" t="n" s="530">
        <v>0.65</v>
      </c>
      <c r="I59" t="n" s="531">
        <v>0.65</v>
      </c>
    </row>
    <row r="60">
      <c r="A60" t="s" s="532">
        <v>176</v>
      </c>
      <c r="B60" s="533">
        <f>HYPERLINK("D:\Java\git\MethodDemosGit\MethodDemos\output\groundtruth\TUW-200959.pdf")</f>
      </c>
      <c r="C60" s="534">
        <f>HYPERLINK("D:\Java\git\MethodDemosGit\MethodDemos\output\result\result-TUW-200959-xstream.xml")</f>
      </c>
      <c r="D60" s="535">
        <f>HYPERLINK("D:\Java\git\MethodDemosGit\MethodDemos\output\extracted\parscit\parscit-TUW-200959-xstream.xml")</f>
      </c>
      <c r="E60" t="s" s="536">
        <v>177</v>
      </c>
      <c r="F60" t="s" s="537">
        <v>178</v>
      </c>
      <c r="G60" t="n" s="538">
        <v>0.0</v>
      </c>
      <c r="H60" t="n" s="539">
        <v>0.0</v>
      </c>
      <c r="I60" t="n" s="540">
        <v>0.0</v>
      </c>
    </row>
    <row r="61">
      <c r="A61" t="s" s="541">
        <v>179</v>
      </c>
      <c r="B61" s="542">
        <f>HYPERLINK("D:\Java\git\MethodDemosGit\MethodDemos\output\groundtruth\TUW-201066.pdf")</f>
      </c>
      <c r="C61" s="543">
        <f>HYPERLINK("D:\Java\git\MethodDemosGit\MethodDemos\output\result\result-TUW-201066-xstream.xml")</f>
      </c>
      <c r="D61" s="544">
        <f>HYPERLINK("D:\Java\git\MethodDemosGit\MethodDemos\output\extracted\parscit\parscit-TUW-201066-xstream.xml")</f>
      </c>
      <c r="E61" t="s" s="545">
        <v>180</v>
      </c>
      <c r="F61" t="s" s="546">
        <v>181</v>
      </c>
      <c r="G61" t="n" s="547">
        <v>0.0</v>
      </c>
      <c r="H61" t="n" s="548">
        <v>0.0</v>
      </c>
      <c r="I61" t="n" s="549">
        <v>0.0</v>
      </c>
    </row>
    <row r="62">
      <c r="A62" t="s" s="550">
        <v>182</v>
      </c>
      <c r="B62" s="551">
        <f>HYPERLINK("D:\Java\git\MethodDemosGit\MethodDemos\output\groundtruth\TUW-201160.pdf")</f>
      </c>
      <c r="C62" s="552">
        <f>HYPERLINK("D:\Java\git\MethodDemosGit\MethodDemos\output\result\result-TUW-201160-xstream.xml")</f>
      </c>
      <c r="D62" s="553">
        <f>HYPERLINK("D:\Java\git\MethodDemosGit\MethodDemos\output\extracted\parscit\parscit-TUW-201160-xstream.xml")</f>
      </c>
      <c r="E62" t="s" s="554">
        <v>183</v>
      </c>
      <c r="F62" t="s" s="555">
        <v>184</v>
      </c>
      <c r="G62" t="n" s="556">
        <v>0.0</v>
      </c>
      <c r="H62" t="n" s="557">
        <v>0.0</v>
      </c>
      <c r="I62" t="n" s="558">
        <v>0.0</v>
      </c>
    </row>
    <row r="63">
      <c r="A63" t="s" s="559">
        <v>185</v>
      </c>
      <c r="B63" s="560">
        <f>HYPERLINK("D:\Java\git\MethodDemosGit\MethodDemos\output\groundtruth\TUW-201167.pdf")</f>
      </c>
      <c r="C63" s="561">
        <f>HYPERLINK("D:\Java\git\MethodDemosGit\MethodDemos\output\result\result-TUW-201167-xstream.xml")</f>
      </c>
      <c r="D63" s="562">
        <f>HYPERLINK("D:\Java\git\MethodDemosGit\MethodDemos\output\extracted\parscit\parscit-TUW-201167-xstream.xml")</f>
      </c>
      <c r="E63" t="s" s="563">
        <v>186</v>
      </c>
      <c r="F63" t="s" s="564">
        <v>187</v>
      </c>
      <c r="G63" t="n" s="565">
        <v>0.0</v>
      </c>
      <c r="H63" t="n" s="566">
        <v>0.0</v>
      </c>
      <c r="I63" t="n" s="567">
        <v>0.0</v>
      </c>
    </row>
    <row r="64">
      <c r="A64" t="s" s="568">
        <v>188</v>
      </c>
      <c r="B64" s="569">
        <f>HYPERLINK("D:\Java\git\MethodDemosGit\MethodDemos\output\groundtruth\TUW-201821.pdf")</f>
      </c>
      <c r="C64" s="570">
        <f>HYPERLINK("D:\Java\git\MethodDemosGit\MethodDemos\output\result\result-TUW-201821-xstream.xml")</f>
      </c>
      <c r="D64" s="571">
        <f>HYPERLINK("D:\Java\git\MethodDemosGit\MethodDemos\output\extracted\parscit\parscit-TUW-201821-xstream.xml")</f>
      </c>
      <c r="E64" t="s" s="572">
        <v>189</v>
      </c>
      <c r="F64" t="s" s="573">
        <v>190</v>
      </c>
      <c r="G64" t="n" s="574">
        <v>0.0</v>
      </c>
      <c r="H64" t="n" s="575">
        <v>0.0</v>
      </c>
      <c r="I64" t="n" s="576">
        <v>0.0</v>
      </c>
    </row>
    <row r="65">
      <c r="A65" t="s" s="577">
        <v>191</v>
      </c>
      <c r="B65" s="578">
        <f>HYPERLINK("D:\Java\git\MethodDemosGit\MethodDemos\output\groundtruth\TUW-202034.pdf")</f>
      </c>
      <c r="C65" s="579">
        <f>HYPERLINK("D:\Java\git\MethodDemosGit\MethodDemos\output\result\result-TUW-202034-xstream.xml")</f>
      </c>
      <c r="D65" s="580">
        <f>HYPERLINK("D:\Java\git\MethodDemosGit\MethodDemos\output\extracted\parscit\parscit-TUW-202034-xstream.xml")</f>
      </c>
      <c r="E65" t="s" s="581">
        <v>192</v>
      </c>
      <c r="F65" t="s" s="582">
        <v>193</v>
      </c>
      <c r="G65" t="n" s="583">
        <v>0.05</v>
      </c>
      <c r="H65" t="n" s="584">
        <v>0.05</v>
      </c>
      <c r="I65" t="n" s="585">
        <v>0.05</v>
      </c>
    </row>
    <row r="66">
      <c r="A66" t="s" s="586">
        <v>194</v>
      </c>
      <c r="B66" s="587">
        <f>HYPERLINK("D:\Java\git\MethodDemosGit\MethodDemos\output\groundtruth\TUW-202824.pdf")</f>
      </c>
      <c r="C66" s="588">
        <f>HYPERLINK("D:\Java\git\MethodDemosGit\MethodDemos\output\result\result-TUW-202824-xstream.xml")</f>
      </c>
      <c r="D66" s="589">
        <f>HYPERLINK("D:\Java\git\MethodDemosGit\MethodDemos\output\extracted\parscit\parscit-TUW-202824-xstream.xml")</f>
      </c>
      <c r="E66" t="s" s="590">
        <v>195</v>
      </c>
      <c r="F66" t="s" s="591">
        <v>11</v>
      </c>
      <c r="G66" t="n" s="592">
        <v>0.0</v>
      </c>
      <c r="H66" t="n" s="593">
        <v>0.0</v>
      </c>
      <c r="I66" t="n" s="594">
        <v>0.0</v>
      </c>
    </row>
    <row r="67">
      <c r="A67" t="s" s="595">
        <v>196</v>
      </c>
      <c r="B67" s="596">
        <f>HYPERLINK("D:\Java\git\MethodDemosGit\MethodDemos\output\groundtruth\TUW-203409.pdf")</f>
      </c>
      <c r="C67" s="597">
        <f>HYPERLINK("D:\Java\git\MethodDemosGit\MethodDemos\output\result\result-TUW-203409-xstream.xml")</f>
      </c>
      <c r="D67" s="598">
        <f>HYPERLINK("D:\Java\git\MethodDemosGit\MethodDemos\output\extracted\parscit\parscit-TUW-203409-xstream.xml")</f>
      </c>
      <c r="E67" t="s" s="599">
        <v>117</v>
      </c>
      <c r="F67" t="s" s="600">
        <v>117</v>
      </c>
      <c r="G67" t="s" s="601">
        <v>197</v>
      </c>
      <c r="H67" t="s" s="602">
        <v>198</v>
      </c>
      <c r="I67" t="s" s="603">
        <v>199</v>
      </c>
    </row>
    <row r="68">
      <c r="A68" t="s" s="604">
        <v>200</v>
      </c>
      <c r="B68" s="605">
        <f>HYPERLINK("D:\Java\git\MethodDemosGit\MethodDemos\output\groundtruth\TUW-203924.pdf")</f>
      </c>
      <c r="C68" s="606">
        <f>HYPERLINK("D:\Java\git\MethodDemosGit\MethodDemos\output\result\result-TUW-203924-xstream.xml")</f>
      </c>
      <c r="D68" s="607">
        <f>HYPERLINK("D:\Java\git\MethodDemosGit\MethodDemos\output\extracted\parscit\parscit-TUW-203924-xstream.xml")</f>
      </c>
      <c r="E68" t="s" s="608">
        <v>201</v>
      </c>
      <c r="F68" t="s" s="609">
        <v>202</v>
      </c>
      <c r="G68" t="n" s="610">
        <v>0.0</v>
      </c>
      <c r="H68" t="n" s="611">
        <v>0.0</v>
      </c>
      <c r="I68" t="n" s="612">
        <v>0.0</v>
      </c>
    </row>
    <row r="69">
      <c r="A69" t="s" s="613">
        <v>203</v>
      </c>
      <c r="B69" s="614">
        <f>HYPERLINK("D:\Java\git\MethodDemosGit\MethodDemos\output\groundtruth\TUW-204724.pdf")</f>
      </c>
      <c r="C69" s="615">
        <f>HYPERLINK("D:\Java\git\MethodDemosGit\MethodDemos\output\result\result-TUW-204724-xstream.xml")</f>
      </c>
      <c r="D69" s="616">
        <f>HYPERLINK("D:\Java\git\MethodDemosGit\MethodDemos\output\extracted\parscit\parscit-TUW-204724-xstream.xml")</f>
      </c>
      <c r="E69" t="s" s="617">
        <v>204</v>
      </c>
      <c r="F69" t="s" s="618">
        <v>205</v>
      </c>
      <c r="G69" t="n" s="619">
        <v>0.0</v>
      </c>
      <c r="H69" t="n" s="620">
        <v>0.0</v>
      </c>
      <c r="I69" t="n" s="621">
        <v>0.0</v>
      </c>
    </row>
    <row r="70">
      <c r="A70" t="s" s="622">
        <v>206</v>
      </c>
      <c r="B70" s="623">
        <f>HYPERLINK("D:\Java\git\MethodDemosGit\MethodDemos\output\groundtruth\TUW-205557.pdf")</f>
      </c>
      <c r="C70" s="624">
        <f>HYPERLINK("D:\Java\git\MethodDemosGit\MethodDemos\output\result\result-TUW-205557-xstream.xml")</f>
      </c>
      <c r="D70" s="625">
        <f>HYPERLINK("D:\Java\git\MethodDemosGit\MethodDemos\output\extracted\parscit\parscit-TUW-205557-xstream.xml")</f>
      </c>
      <c r="E70" t="s" s="626">
        <v>207</v>
      </c>
      <c r="F70" t="s" s="627">
        <v>208</v>
      </c>
      <c r="G70" t="n" s="628">
        <v>0.0</v>
      </c>
      <c r="H70" t="n" s="629">
        <v>0.0</v>
      </c>
      <c r="I70" t="n" s="630">
        <v>0.0</v>
      </c>
    </row>
    <row r="71">
      <c r="A71" t="s" s="631">
        <v>209</v>
      </c>
      <c r="B71" s="632">
        <f>HYPERLINK("D:\Java\git\MethodDemosGit\MethodDemos\output\groundtruth\TUW-205933.pdf")</f>
      </c>
      <c r="C71" s="633">
        <f>HYPERLINK("D:\Java\git\MethodDemosGit\MethodDemos\output\result\result-TUW-205933-xstream.xml")</f>
      </c>
      <c r="D71" s="634">
        <f>HYPERLINK("D:\Java\git\MethodDemosGit\MethodDemos\output\extracted\parscit\parscit-TUW-205933-xstream.xml")</f>
      </c>
      <c r="E71" t="s" s="635">
        <v>210</v>
      </c>
      <c r="F71" t="s" s="636">
        <v>211</v>
      </c>
      <c r="G71" t="n" s="637">
        <v>0.89</v>
      </c>
      <c r="H71" t="n" s="638">
        <v>0.67</v>
      </c>
      <c r="I71" t="n" s="639">
        <v>0.76</v>
      </c>
    </row>
    <row r="72">
      <c r="A72" t="s" s="640">
        <v>212</v>
      </c>
      <c r="B72" s="641">
        <f>HYPERLINK("D:\Java\git\MethodDemosGit\MethodDemos\output\groundtruth\TUW-213513.pdf")</f>
      </c>
      <c r="C72" s="642">
        <f>HYPERLINK("D:\Java\git\MethodDemosGit\MethodDemos\output\result\result-TUW-213513-xstream.xml")</f>
      </c>
      <c r="D72" s="643">
        <f>HYPERLINK("D:\Java\git\MethodDemosGit\MethodDemos\output\extracted\parscit\parscit-TUW-213513-xstream.xml")</f>
      </c>
      <c r="E72" t="s" s="644">
        <v>213</v>
      </c>
      <c r="F72" t="s" s="645">
        <v>208</v>
      </c>
      <c r="G72" t="n" s="646">
        <v>0.0</v>
      </c>
      <c r="H72" t="n" s="647">
        <v>0.0</v>
      </c>
      <c r="I72" t="n" s="648">
        <v>0.0</v>
      </c>
    </row>
    <row r="73">
      <c r="A73" t="s" s="649">
        <v>214</v>
      </c>
      <c r="B73" s="650">
        <f>HYPERLINK("D:\Java\git\MethodDemosGit\MethodDemos\output\groundtruth\TUW-216744.pdf")</f>
      </c>
      <c r="C73" s="651">
        <f>HYPERLINK("D:\Java\git\MethodDemosGit\MethodDemos\output\result\result-TUW-216744-xstream.xml")</f>
      </c>
      <c r="D73" s="652">
        <f>HYPERLINK("D:\Java\git\MethodDemosGit\MethodDemos\output\extracted\parscit\parscit-TUW-216744-xstream.xml")</f>
      </c>
      <c r="E73" t="s" s="653">
        <v>215</v>
      </c>
      <c r="F73" t="s" s="654">
        <v>216</v>
      </c>
      <c r="G73" t="n" s="655">
        <v>0.0</v>
      </c>
      <c r="H73" t="n" s="656">
        <v>0.0</v>
      </c>
      <c r="I73" t="n" s="657">
        <v>0.0</v>
      </c>
    </row>
    <row r="74">
      <c r="A74" t="s" s="658">
        <v>217</v>
      </c>
      <c r="B74" s="659">
        <f>HYPERLINK("D:\Java\git\MethodDemosGit\MethodDemos\output\groundtruth\TUW-217690.pdf")</f>
      </c>
      <c r="C74" s="660">
        <f>HYPERLINK("D:\Java\git\MethodDemosGit\MethodDemos\output\result\result-TUW-217690-xstream.xml")</f>
      </c>
      <c r="D74" s="661">
        <f>HYPERLINK("D:\Java\git\MethodDemosGit\MethodDemos\output\extracted\parscit\parscit-TUW-217690-xstream.xml")</f>
      </c>
      <c r="E74" t="s" s="662">
        <v>207</v>
      </c>
      <c r="F74" t="s" s="663">
        <v>218</v>
      </c>
      <c r="G74" t="n" s="664">
        <v>0.0</v>
      </c>
      <c r="H74" t="n" s="665">
        <v>0.0</v>
      </c>
      <c r="I74" t="n" s="666">
        <v>0.0</v>
      </c>
    </row>
    <row r="75">
      <c r="A75" t="s" s="667">
        <v>219</v>
      </c>
      <c r="B75" s="668">
        <f>HYPERLINK("D:\Java\git\MethodDemosGit\MethodDemos\output\groundtruth\TUW-217971.pdf")</f>
      </c>
      <c r="C75" s="669">
        <f>HYPERLINK("D:\Java\git\MethodDemosGit\MethodDemos\output\result\result-TUW-217971-xstream.xml")</f>
      </c>
      <c r="D75" s="670">
        <f>HYPERLINK("D:\Java\git\MethodDemosGit\MethodDemos\output\extracted\parscit\parscit-TUW-217971-xstream.xml")</f>
      </c>
      <c r="E75" t="s" s="671">
        <v>220</v>
      </c>
      <c r="F75" t="s" s="672">
        <v>221</v>
      </c>
      <c r="G75" t="n" s="673">
        <v>0.0</v>
      </c>
      <c r="H75" t="n" s="674">
        <v>0.0</v>
      </c>
      <c r="I75" t="n" s="675">
        <v>0.0</v>
      </c>
    </row>
    <row r="76">
      <c r="A76" t="s" s="676">
        <v>222</v>
      </c>
      <c r="B76" s="677">
        <f>HYPERLINK("D:\Java\git\MethodDemosGit\MethodDemos\output\groundtruth\TUW-221215.pdf")</f>
      </c>
      <c r="C76" s="678">
        <f>HYPERLINK("D:\Java\git\MethodDemosGit\MethodDemos\output\result\result-TUW-221215-xstream.xml")</f>
      </c>
      <c r="D76" s="679">
        <f>HYPERLINK("D:\Java\git\MethodDemosGit\MethodDemos\output\extracted\parscit\parscit-TUW-221215-xstream.xml")</f>
      </c>
      <c r="E76" t="s" s="680">
        <v>223</v>
      </c>
      <c r="F76" t="s" s="681">
        <v>224</v>
      </c>
      <c r="G76" t="n" s="682">
        <v>0.0</v>
      </c>
      <c r="H76" t="n" s="683">
        <v>0.0</v>
      </c>
      <c r="I76" t="n" s="684">
        <v>0.0</v>
      </c>
    </row>
    <row r="77">
      <c r="A77" t="s" s="685">
        <v>225</v>
      </c>
      <c r="B77" s="686">
        <f>HYPERLINK("D:\Java\git\MethodDemosGit\MethodDemos\output\groundtruth\TUW-223906.pdf")</f>
      </c>
      <c r="C77" s="687">
        <f>HYPERLINK("D:\Java\git\MethodDemosGit\MethodDemos\output\result\result-TUW-223906-xstream.xml")</f>
      </c>
      <c r="D77" s="688">
        <f>HYPERLINK("D:\Java\git\MethodDemosGit\MethodDemos\output\extracted\parscit\parscit-TUW-223906-xstream.xml")</f>
      </c>
      <c r="E77" t="s" s="689">
        <v>226</v>
      </c>
      <c r="F77" t="s" s="690">
        <v>227</v>
      </c>
      <c r="G77" t="n" s="691">
        <v>0.0</v>
      </c>
      <c r="H77" t="n" s="692">
        <v>0.0</v>
      </c>
      <c r="I77" t="n" s="693">
        <v>0.0</v>
      </c>
    </row>
    <row r="78">
      <c r="A78" t="s" s="694">
        <v>228</v>
      </c>
      <c r="B78" s="695">
        <f>HYPERLINK("D:\Java\git\MethodDemosGit\MethodDemos\output\groundtruth\TUW-223973.pdf")</f>
      </c>
      <c r="C78" s="696">
        <f>HYPERLINK("D:\Java\git\MethodDemosGit\MethodDemos\output\result\result-TUW-223973-xstream.xml")</f>
      </c>
      <c r="D78" s="697">
        <f>HYPERLINK("D:\Java\git\MethodDemosGit\MethodDemos\output\extracted\parscit\parscit-TUW-223973-xstream.xml")</f>
      </c>
      <c r="E78" t="s" s="698">
        <v>229</v>
      </c>
      <c r="F78" t="s" s="699">
        <v>230</v>
      </c>
      <c r="G78" t="n" s="700">
        <v>0.09</v>
      </c>
      <c r="H78" t="n" s="701">
        <v>0.09</v>
      </c>
      <c r="I78" t="n" s="702">
        <v>0.09</v>
      </c>
    </row>
    <row r="79">
      <c r="A79" t="s" s="703">
        <v>231</v>
      </c>
      <c r="B79" s="704">
        <f>HYPERLINK("D:\Java\git\MethodDemosGit\MethodDemos\output\groundtruth\TUW-225252.pdf")</f>
      </c>
      <c r="C79" s="705">
        <f>HYPERLINK("D:\Java\git\MethodDemosGit\MethodDemos\output\result\result-TUW-225252-xstream.xml")</f>
      </c>
      <c r="D79" s="706">
        <f>HYPERLINK("D:\Java\git\MethodDemosGit\MethodDemos\output\extracted\parscit\parscit-TUW-225252-xstream.xml")</f>
      </c>
      <c r="E79" t="s" s="707">
        <v>232</v>
      </c>
      <c r="F79" t="s" s="708">
        <v>233</v>
      </c>
      <c r="G79" t="n" s="709">
        <v>0.0</v>
      </c>
      <c r="H79" t="n" s="710">
        <v>0.0</v>
      </c>
      <c r="I79" t="n" s="711">
        <v>0.0</v>
      </c>
    </row>
    <row r="80">
      <c r="A80" t="s" s="712">
        <v>234</v>
      </c>
      <c r="B80" s="713">
        <f>HYPERLINK("D:\Java\git\MethodDemosGit\MethodDemos\output\groundtruth\TUW-226000.pdf")</f>
      </c>
      <c r="C80" s="714">
        <f>HYPERLINK("D:\Java\git\MethodDemosGit\MethodDemos\output\result\result-TUW-226000-xstream.xml")</f>
      </c>
      <c r="D80" s="715">
        <f>HYPERLINK("D:\Java\git\MethodDemosGit\MethodDemos\output\extracted\parscit\parscit-TUW-226000-xstream.xml")</f>
      </c>
      <c r="E80" t="s" s="716">
        <v>235</v>
      </c>
      <c r="F80" t="s" s="717">
        <v>236</v>
      </c>
      <c r="G80" t="n" s="718">
        <v>0.0</v>
      </c>
      <c r="H80" t="n" s="719">
        <v>0.0</v>
      </c>
      <c r="I80" t="n" s="720">
        <v>0.0</v>
      </c>
    </row>
    <row r="81">
      <c r="A81" t="s" s="721">
        <v>237</v>
      </c>
      <c r="B81" s="722">
        <f>HYPERLINK("D:\Java\git\MethodDemosGit\MethodDemos\output\groundtruth\TUW-226016.pdf")</f>
      </c>
      <c r="C81" s="723">
        <f>HYPERLINK("D:\Java\git\MethodDemosGit\MethodDemos\output\result\result-TUW-226016-xstream.xml")</f>
      </c>
      <c r="D81" s="724">
        <f>HYPERLINK("D:\Java\git\MethodDemosGit\MethodDemos\output\extracted\parscit\parscit-TUW-226016-xstream.xml")</f>
      </c>
      <c r="E81" t="s" s="725">
        <v>238</v>
      </c>
      <c r="F81" t="s" s="726">
        <v>117</v>
      </c>
      <c r="G81" t="s" s="727">
        <v>197</v>
      </c>
      <c r="H81" t="n" s="728">
        <v>0.0</v>
      </c>
      <c r="I81" t="n" s="729">
        <v>0.0</v>
      </c>
    </row>
    <row r="82">
      <c r="A82" t="s" s="730">
        <v>239</v>
      </c>
      <c r="B82" s="731">
        <f>HYPERLINK("D:\Java\git\MethodDemosGit\MethodDemos\output\groundtruth\TUW-228620.pdf")</f>
      </c>
      <c r="C82" s="732">
        <f>HYPERLINK("D:\Java\git\MethodDemosGit\MethodDemos\output\result\result-TUW-228620-xstream.xml")</f>
      </c>
      <c r="D82" s="733">
        <f>HYPERLINK("D:\Java\git\MethodDemosGit\MethodDemos\output\extracted\parscit\parscit-TUW-228620-xstream.xml")</f>
      </c>
      <c r="E82" t="s" s="734">
        <v>240</v>
      </c>
      <c r="F82" t="s" s="735">
        <v>241</v>
      </c>
      <c r="G82" t="n" s="736">
        <v>0.16</v>
      </c>
      <c r="H82" t="n" s="737">
        <v>0.16</v>
      </c>
      <c r="I82" t="n" s="738">
        <v>0.16</v>
      </c>
    </row>
    <row r="83">
      <c r="A83" t="s" s="739">
        <v>242</v>
      </c>
      <c r="B83" s="740">
        <f>HYPERLINK("D:\Java\git\MethodDemosGit\MethodDemos\output\groundtruth\TUW-231707.pdf")</f>
      </c>
      <c r="C83" s="741">
        <f>HYPERLINK("D:\Java\git\MethodDemosGit\MethodDemos\output\result\result-TUW-231707-xstream.xml")</f>
      </c>
      <c r="D83" s="742">
        <f>HYPERLINK("D:\Java\git\MethodDemosGit\MethodDemos\output\extracted\parscit\parscit-TUW-231707-xstream.xml")</f>
      </c>
      <c r="E83" t="s" s="743">
        <v>117</v>
      </c>
      <c r="F83" t="s" s="744">
        <v>243</v>
      </c>
      <c r="G83" t="n" s="745">
        <v>0.0</v>
      </c>
      <c r="H83" t="n" s="746">
        <v>0.0</v>
      </c>
      <c r="I83" t="n" s="747">
        <v>0.0</v>
      </c>
    </row>
    <row r="84">
      <c r="A84" t="s" s="748">
        <v>244</v>
      </c>
      <c r="B84" s="749">
        <f>HYPERLINK("D:\Java\git\MethodDemosGit\MethodDemos\output\groundtruth\TUW-233317.pdf")</f>
      </c>
      <c r="C84" s="750">
        <f>HYPERLINK("D:\Java\git\MethodDemosGit\MethodDemos\output\result\result-TUW-233317-xstream.xml")</f>
      </c>
      <c r="D84" s="751">
        <f>HYPERLINK("D:\Java\git\MethodDemosGit\MethodDemos\output\extracted\parscit\parscit-TUW-233317-xstream.xml")</f>
      </c>
      <c r="E84" t="s" s="752">
        <v>245</v>
      </c>
      <c r="F84" t="s" s="753">
        <v>246</v>
      </c>
      <c r="G84" t="n" s="754">
        <v>0.0</v>
      </c>
      <c r="H84" t="n" s="755">
        <v>0.0</v>
      </c>
      <c r="I84" t="n" s="756">
        <v>0.0</v>
      </c>
    </row>
    <row r="85">
      <c r="A85" t="s" s="757">
        <v>247</v>
      </c>
      <c r="B85" s="758">
        <f>HYPERLINK("D:\Java\git\MethodDemosGit\MethodDemos\output\groundtruth\TUW-233657.pdf")</f>
      </c>
      <c r="C85" s="759">
        <f>HYPERLINK("D:\Java\git\MethodDemosGit\MethodDemos\output\result\result-TUW-233657-xstream.xml")</f>
      </c>
      <c r="D85" s="760">
        <f>HYPERLINK("D:\Java\git\MethodDemosGit\MethodDemos\output\extracted\parscit\parscit-TUW-233657-xstream.xml")</f>
      </c>
      <c r="E85" t="s" s="761">
        <v>248</v>
      </c>
      <c r="F85" t="s" s="762">
        <v>249</v>
      </c>
      <c r="G85" t="n" s="763">
        <v>0.0</v>
      </c>
      <c r="H85" t="n" s="764">
        <v>0.0</v>
      </c>
      <c r="I85" t="n" s="765">
        <v>0.0</v>
      </c>
    </row>
    <row r="86">
      <c r="A86" t="s" s="766">
        <v>250</v>
      </c>
      <c r="B86" s="767">
        <f>HYPERLINK("D:\Java\git\MethodDemosGit\MethodDemos\output\groundtruth\TUW-236063.pdf")</f>
      </c>
      <c r="C86" s="768">
        <f>HYPERLINK("D:\Java\git\MethodDemosGit\MethodDemos\output\result\result-TUW-236063-xstream.xml")</f>
      </c>
      <c r="D86" s="769">
        <f>HYPERLINK("D:\Java\git\MethodDemosGit\MethodDemos\output\extracted\parscit\parscit-TUW-236063-xstream.xml")</f>
      </c>
      <c r="E86" t="s" s="770">
        <v>251</v>
      </c>
      <c r="F86" t="s" s="771">
        <v>252</v>
      </c>
      <c r="G86" t="n" s="772">
        <v>0.0</v>
      </c>
      <c r="H86" t="n" s="773">
        <v>0.0</v>
      </c>
      <c r="I86" t="n" s="774">
        <v>0.0</v>
      </c>
    </row>
    <row r="87">
      <c r="A87" t="s" s="775">
        <v>253</v>
      </c>
      <c r="B87" s="776">
        <f>HYPERLINK("D:\Java\git\MethodDemosGit\MethodDemos\output\groundtruth\TUW-236120.pdf")</f>
      </c>
      <c r="C87" s="777">
        <f>HYPERLINK("D:\Java\git\MethodDemosGit\MethodDemos\output\result\result-TUW-236120-xstream.xml")</f>
      </c>
      <c r="D87" s="778">
        <f>HYPERLINK("D:\Java\git\MethodDemosGit\MethodDemos\output\extracted\parscit\parscit-TUW-236120-xstream.xml")</f>
      </c>
      <c r="E87" t="s" s="779">
        <v>254</v>
      </c>
      <c r="F87" t="s" s="780">
        <v>255</v>
      </c>
      <c r="G87" t="n" s="781">
        <v>0.0</v>
      </c>
      <c r="H87" t="n" s="782">
        <v>0.0</v>
      </c>
      <c r="I87" t="n" s="783">
        <v>0.0</v>
      </c>
    </row>
    <row r="88">
      <c r="A88" t="s" s="784">
        <v>256</v>
      </c>
      <c r="B88" s="785">
        <f>HYPERLINK("D:\Java\git\MethodDemosGit\MethodDemos\output\groundtruth\TUW-237297.pdf")</f>
      </c>
      <c r="C88" s="786">
        <f>HYPERLINK("D:\Java\git\MethodDemosGit\MethodDemos\output\result\result-TUW-237297-xstream.xml")</f>
      </c>
      <c r="D88" s="787">
        <f>HYPERLINK("D:\Java\git\MethodDemosGit\MethodDemos\output\extracted\parscit\parscit-TUW-237297-xstream.xml")</f>
      </c>
      <c r="E88" t="s" s="788">
        <v>257</v>
      </c>
      <c r="F88" t="s" s="789">
        <v>258</v>
      </c>
      <c r="G88" t="n" s="790">
        <v>0.0</v>
      </c>
      <c r="H88" t="n" s="791">
        <v>0.0</v>
      </c>
      <c r="I88" t="n" s="792">
        <v>0.0</v>
      </c>
    </row>
    <row r="89">
      <c r="A89" t="s" s="793">
        <v>259</v>
      </c>
      <c r="B89" s="794">
        <f>HYPERLINK("D:\Java\git\MethodDemosGit\MethodDemos\output\groundtruth\TUW-240858.pdf")</f>
      </c>
      <c r="C89" s="795">
        <f>HYPERLINK("D:\Java\git\MethodDemosGit\MethodDemos\output\result\result-TUW-240858-xstream.xml")</f>
      </c>
      <c r="D89" s="796">
        <f>HYPERLINK("D:\Java\git\MethodDemosGit\MethodDemos\output\extracted\parscit\parscit-TUW-240858-xstream.xml")</f>
      </c>
      <c r="E89" t="s" s="797">
        <v>260</v>
      </c>
      <c r="F89" t="s" s="798">
        <v>261</v>
      </c>
      <c r="G89" t="n" s="799">
        <v>0.0</v>
      </c>
      <c r="H89" t="n" s="800">
        <v>0.0</v>
      </c>
      <c r="I89" t="n" s="801">
        <v>0.0</v>
      </c>
    </row>
    <row r="90">
      <c r="A90" t="s" s="802">
        <v>262</v>
      </c>
      <c r="B90" s="803">
        <f>HYPERLINK("D:\Java\git\MethodDemosGit\MethodDemos\output\groundtruth\TUW-245336.pdf")</f>
      </c>
      <c r="C90" s="804">
        <f>HYPERLINK("D:\Java\git\MethodDemosGit\MethodDemos\output\result\result-TUW-245336-xstream.xml")</f>
      </c>
      <c r="D90" s="805">
        <f>HYPERLINK("D:\Java\git\MethodDemosGit\MethodDemos\output\extracted\parscit\parscit-TUW-245336-xstream.xml")</f>
      </c>
      <c r="E90" t="s" s="806">
        <v>263</v>
      </c>
      <c r="F90" t="s" s="807">
        <v>264</v>
      </c>
      <c r="G90" t="n" s="808">
        <v>0.0</v>
      </c>
      <c r="H90" t="n" s="809">
        <v>0.0</v>
      </c>
      <c r="I90" t="n" s="810">
        <v>0.0</v>
      </c>
    </row>
    <row r="91">
      <c r="A91" t="s" s="811">
        <v>265</v>
      </c>
      <c r="B91" s="812">
        <f>HYPERLINK("D:\Java\git\MethodDemosGit\MethodDemos\output\groundtruth\TUW-245799.pdf")</f>
      </c>
      <c r="C91" s="813">
        <f>HYPERLINK("D:\Java\git\MethodDemosGit\MethodDemos\output\result\result-TUW-245799-xstream.xml")</f>
      </c>
      <c r="D91" s="814">
        <f>HYPERLINK("D:\Java\git\MethodDemosGit\MethodDemos\output\extracted\parscit\parscit-TUW-245799-xstream.xml")</f>
      </c>
      <c r="E91" t="s" s="815">
        <v>266</v>
      </c>
      <c r="F91" t="s" s="816">
        <v>267</v>
      </c>
      <c r="G91" t="n" s="817">
        <v>0.0</v>
      </c>
      <c r="H91" t="n" s="818">
        <v>0.0</v>
      </c>
      <c r="I91" t="n" s="819">
        <v>0.0</v>
      </c>
    </row>
    <row r="92">
      <c r="A92" t="s" s="820">
        <v>268</v>
      </c>
      <c r="B92" s="821">
        <f>HYPERLINK("D:\Java\git\MethodDemosGit\MethodDemos\output\groundtruth\TUW-247301.pdf")</f>
      </c>
      <c r="C92" s="822">
        <f>HYPERLINK("D:\Java\git\MethodDemosGit\MethodDemos\output\result\result-TUW-247301-xstream.xml")</f>
      </c>
      <c r="D92" s="823">
        <f>HYPERLINK("D:\Java\git\MethodDemosGit\MethodDemos\output\extracted\parscit\parscit-TUW-247301-xstream.xml")</f>
      </c>
      <c r="E92" t="s" s="824">
        <v>269</v>
      </c>
      <c r="F92" t="s" s="825">
        <v>270</v>
      </c>
      <c r="G92" t="n" s="826">
        <v>0.0</v>
      </c>
      <c r="H92" t="n" s="827">
        <v>0.0</v>
      </c>
      <c r="I92" t="n" s="828">
        <v>0.0</v>
      </c>
    </row>
    <row r="93">
      <c r="A93" t="s" s="829">
        <v>271</v>
      </c>
      <c r="B93" s="830">
        <f>HYPERLINK("D:\Java\git\MethodDemosGit\MethodDemos\output\groundtruth\TUW-247741.pdf")</f>
      </c>
      <c r="C93" s="831">
        <f>HYPERLINK("D:\Java\git\MethodDemosGit\MethodDemos\output\result\result-TUW-247741-xstream.xml")</f>
      </c>
      <c r="D93" s="832">
        <f>HYPERLINK("D:\Java\git\MethodDemosGit\MethodDemos\output\extracted\parscit\parscit-TUW-247741-xstream.xml")</f>
      </c>
      <c r="E93" t="s" s="833">
        <v>272</v>
      </c>
      <c r="F93" t="s" s="834">
        <v>273</v>
      </c>
      <c r="G93" t="n" s="835">
        <v>0.0</v>
      </c>
      <c r="H93" t="n" s="836">
        <v>0.0</v>
      </c>
      <c r="I93" t="n" s="837">
        <v>0.0</v>
      </c>
    </row>
    <row r="94">
      <c r="A94" t="s" s="838">
        <v>274</v>
      </c>
      <c r="B94" s="839">
        <f>HYPERLINK("D:\Java\git\MethodDemosGit\MethodDemos\output\groundtruth\TUW-247743.pdf")</f>
      </c>
      <c r="C94" s="840">
        <f>HYPERLINK("D:\Java\git\MethodDemosGit\MethodDemos\output\result\result-TUW-247743-xstream.xml")</f>
      </c>
      <c r="D94" s="841">
        <f>HYPERLINK("D:\Java\git\MethodDemosGit\MethodDemos\output\extracted\parscit\parscit-TUW-247743-xstream.xml")</f>
      </c>
      <c r="E94" t="s" s="842">
        <v>275</v>
      </c>
      <c r="F94" t="s" s="843">
        <v>276</v>
      </c>
      <c r="G94" t="n" s="844">
        <v>0.95</v>
      </c>
      <c r="H94" t="n" s="845">
        <v>0.86</v>
      </c>
      <c r="I94" t="n" s="846">
        <v>0.9</v>
      </c>
    </row>
    <row r="95">
      <c r="A95" t="s" s="847">
        <v>277</v>
      </c>
      <c r="B95" s="848">
        <f>HYPERLINK("D:\Java\git\MethodDemosGit\MethodDemos\output\groundtruth\TUW-251544.pdf")</f>
      </c>
      <c r="C95" s="849">
        <f>HYPERLINK("D:\Java\git\MethodDemosGit\MethodDemos\output\result\result-TUW-251544-xstream.xml")</f>
      </c>
      <c r="D95" s="850">
        <f>HYPERLINK("D:\Java\git\MethodDemosGit\MethodDemos\output\extracted\parscit\parscit-TUW-251544-xstream.xml")</f>
      </c>
      <c r="E95" t="s" s="851">
        <v>278</v>
      </c>
      <c r="F95" t="s" s="852">
        <v>279</v>
      </c>
      <c r="G95" t="n" s="853">
        <v>0.2</v>
      </c>
      <c r="H95" t="n" s="854">
        <v>0.09</v>
      </c>
      <c r="I95" t="n" s="855">
        <v>0.13</v>
      </c>
    </row>
    <row r="96">
      <c r="A96" t="s" s="856">
        <v>280</v>
      </c>
      <c r="B96" s="857">
        <f>HYPERLINK("D:\Java\git\MethodDemosGit\MethodDemos\output\groundtruth\TUW-252847.pdf")</f>
      </c>
      <c r="C96" s="858">
        <f>HYPERLINK("D:\Java\git\MethodDemosGit\MethodDemos\output\result\result-TUW-252847-xstream.xml")</f>
      </c>
      <c r="D96" s="859">
        <f>HYPERLINK("D:\Java\git\MethodDemosGit\MethodDemos\output\extracted\parscit\parscit-TUW-252847-xstream.xml")</f>
      </c>
      <c r="E96" t="s" s="860">
        <v>281</v>
      </c>
      <c r="F96" t="s" s="861">
        <v>282</v>
      </c>
      <c r="G96" t="n" s="862">
        <v>0.0</v>
      </c>
      <c r="H96" t="n" s="863">
        <v>0.0</v>
      </c>
      <c r="I96" t="n" s="864">
        <v>0.0</v>
      </c>
    </row>
    <row r="97">
      <c r="A97" t="s" s="865">
        <v>283</v>
      </c>
      <c r="B97" s="866">
        <f>HYPERLINK("D:\Java\git\MethodDemosGit\MethodDemos\output\groundtruth\TUW-255712.pdf")</f>
      </c>
      <c r="C97" s="867">
        <f>HYPERLINK("D:\Java\git\MethodDemosGit\MethodDemos\output\result\result-TUW-255712-xstream.xml")</f>
      </c>
      <c r="D97" s="868">
        <f>HYPERLINK("D:\Java\git\MethodDemosGit\MethodDemos\output\extracted\parscit\parscit-TUW-255712-xstream.xml")</f>
      </c>
      <c r="E97" t="s" s="869">
        <v>284</v>
      </c>
      <c r="F97" t="s" s="870">
        <v>285</v>
      </c>
      <c r="G97" t="n" s="871">
        <v>0.68</v>
      </c>
      <c r="H97" t="n" s="872">
        <v>0.68</v>
      </c>
      <c r="I97" t="n" s="873">
        <v>0.68</v>
      </c>
    </row>
    <row r="98">
      <c r="A98" t="s" s="874">
        <v>286</v>
      </c>
      <c r="B98" s="875">
        <f>HYPERLINK("D:\Java\git\MethodDemosGit\MethodDemos\output\groundtruth\TUW-256654.pdf")</f>
      </c>
      <c r="C98" s="876">
        <f>HYPERLINK("D:\Java\git\MethodDemosGit\MethodDemos\output\result\result-TUW-256654-xstream.xml")</f>
      </c>
      <c r="D98" s="877">
        <f>HYPERLINK("D:\Java\git\MethodDemosGit\MethodDemos\output\extracted\parscit\parscit-TUW-256654-xstream.xml")</f>
      </c>
      <c r="E98" t="s" s="878">
        <v>287</v>
      </c>
      <c r="F98" t="s" s="879">
        <v>288</v>
      </c>
      <c r="G98" t="n" s="880">
        <v>1.0</v>
      </c>
      <c r="H98" t="n" s="881">
        <v>1.0</v>
      </c>
      <c r="I98" t="n" s="882">
        <v>1.0</v>
      </c>
    </row>
    <row r="99">
      <c r="A99" t="s" s="883">
        <v>289</v>
      </c>
      <c r="B99" s="884">
        <f>HYPERLINK("D:\Java\git\MethodDemosGit\MethodDemos\output\groundtruth\TUW-257397.pdf")</f>
      </c>
      <c r="C99" s="885">
        <f>HYPERLINK("D:\Java\git\MethodDemosGit\MethodDemos\output\result\result-TUW-257397-xstream.xml")</f>
      </c>
      <c r="D99" s="886">
        <f>HYPERLINK("D:\Java\git\MethodDemosGit\MethodDemos\output\extracted\parscit\parscit-TUW-257397-xstream.xml")</f>
      </c>
      <c r="E99" t="s" s="887">
        <v>290</v>
      </c>
      <c r="F99" t="s" s="888">
        <v>291</v>
      </c>
      <c r="G99" t="n" s="889">
        <v>0.0</v>
      </c>
      <c r="H99" t="n" s="890">
        <v>0.0</v>
      </c>
      <c r="I99" t="n" s="891">
        <v>0.0</v>
      </c>
    </row>
    <row r="100">
      <c r="A100" t="s" s="892">
        <v>292</v>
      </c>
      <c r="B100" s="893">
        <f>HYPERLINK("D:\Java\git\MethodDemosGit\MethodDemos\output\groundtruth\TUW-257870.pdf")</f>
      </c>
      <c r="C100" s="894">
        <f>HYPERLINK("D:\Java\git\MethodDemosGit\MethodDemos\output\result\result-TUW-257870-xstream.xml")</f>
      </c>
      <c r="D100" s="895">
        <f>HYPERLINK("D:\Java\git\MethodDemosGit\MethodDemos\output\extracted\parscit\parscit-TUW-257870-xstream.xml")</f>
      </c>
      <c r="E100" t="s" s="896">
        <v>293</v>
      </c>
      <c r="F100" t="s" s="897">
        <v>294</v>
      </c>
      <c r="G100" t="n" s="898">
        <v>0.0</v>
      </c>
      <c r="H100" t="n" s="899">
        <v>0.0</v>
      </c>
      <c r="I100" t="n" s="900">
        <v>0.0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2018-04-11T10:25:38Z</dcterms:created>
  <dc:creator>Apache POI</dc:creator>
</cp:coreProperties>
</file>