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Works\SimPRS\demo\"/>
    </mc:Choice>
  </mc:AlternateContent>
  <bookViews>
    <workbookView xWindow="0" yWindow="0" windowWidth="20490" windowHeight="9780" firstSheet="1" activeTab="2"/>
  </bookViews>
  <sheets>
    <sheet name="invt" sheetId="6" state="hidden" r:id="rId1"/>
    <sheet name="req" sheetId="5" r:id="rId2"/>
    <sheet name="inv" sheetId="1" r:id="rId3"/>
  </sheets>
  <externalReferences>
    <externalReference r:id="rId4"/>
  </externalReferences>
  <definedNames>
    <definedName name="_group">[1]!GROUP[GROUP]</definedName>
    <definedName name="xx">[1]!GROUP[GROUP]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L18" i="1" l="1"/>
  <c r="M18" i="1"/>
  <c r="L17" i="1"/>
  <c r="M17" i="1"/>
  <c r="L16" i="1"/>
  <c r="M16" i="1"/>
  <c r="L15" i="1"/>
  <c r="M15" i="1"/>
  <c r="L14" i="1"/>
  <c r="M14" i="1"/>
  <c r="L13" i="1"/>
  <c r="M13" i="1"/>
  <c r="L12" i="1"/>
  <c r="M12" i="1"/>
  <c r="L11" i="1"/>
  <c r="M11" i="1"/>
  <c r="L10" i="1"/>
  <c r="M10" i="1"/>
  <c r="L9" i="1"/>
  <c r="M9" i="1"/>
  <c r="L8" i="1"/>
  <c r="M8" i="1"/>
  <c r="L7" i="1"/>
  <c r="M7" i="1"/>
  <c r="L6" i="1"/>
  <c r="M6" i="1"/>
  <c r="L5" i="1"/>
  <c r="M5" i="1"/>
  <c r="L4" i="1"/>
  <c r="M4" i="1"/>
  <c r="G14" i="1"/>
  <c r="D16" i="1"/>
  <c r="D17" i="1"/>
  <c r="D18" i="1"/>
  <c r="G16" i="1"/>
  <c r="G17" i="1"/>
  <c r="G18" i="1"/>
  <c r="G4" i="1"/>
  <c r="G5" i="1"/>
  <c r="G6" i="1"/>
  <c r="G7" i="1"/>
  <c r="G8" i="1"/>
  <c r="G9" i="1"/>
  <c r="G10" i="1"/>
  <c r="G11" i="1"/>
  <c r="G12" i="1"/>
  <c r="G13" i="1"/>
  <c r="G15" i="1"/>
  <c r="C14" i="6"/>
  <c r="H13" i="6"/>
  <c r="H12" i="6"/>
  <c r="H11" i="6"/>
  <c r="H10" i="6"/>
  <c r="H9" i="6"/>
  <c r="H8" i="6"/>
  <c r="H7" i="6"/>
  <c r="H6" i="6"/>
  <c r="H5" i="6"/>
  <c r="H4" i="6"/>
  <c r="D4" i="1"/>
  <c r="D5" i="1"/>
  <c r="D6" i="1"/>
  <c r="D7" i="1"/>
  <c r="D8" i="1"/>
  <c r="D9" i="1"/>
  <c r="D10" i="1"/>
  <c r="D11" i="1"/>
  <c r="D12" i="1"/>
  <c r="D13" i="1"/>
  <c r="D14" i="1"/>
  <c r="D15" i="1"/>
  <c r="N4" i="1" l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</calcChain>
</file>

<file path=xl/sharedStrings.xml><?xml version="1.0" encoding="utf-8"?>
<sst xmlns="http://schemas.openxmlformats.org/spreadsheetml/2006/main" count="151" uniqueCount="66">
  <si>
    <t>Department</t>
  </si>
  <si>
    <t>item</t>
  </si>
  <si>
    <t>qty</t>
  </si>
  <si>
    <t>Finance</t>
  </si>
  <si>
    <t>a4</t>
  </si>
  <si>
    <t>kode item</t>
  </si>
  <si>
    <t>No. REQ</t>
  </si>
  <si>
    <t>Tanggal</t>
  </si>
  <si>
    <t>f4</t>
  </si>
  <si>
    <t>Gudang</t>
  </si>
  <si>
    <t>spX1</t>
  </si>
  <si>
    <t>spM22</t>
  </si>
  <si>
    <t>lpINDO</t>
  </si>
  <si>
    <t>IT</t>
  </si>
  <si>
    <t>blp</t>
  </si>
  <si>
    <t>ink</t>
  </si>
  <si>
    <t>accm55</t>
  </si>
  <si>
    <t>lpW12</t>
  </si>
  <si>
    <t>No INV.</t>
  </si>
  <si>
    <t>Jatuh Tempo</t>
  </si>
  <si>
    <t>NO. PO</t>
  </si>
  <si>
    <t>INV-001</t>
  </si>
  <si>
    <t>PO</t>
  </si>
  <si>
    <t>po1</t>
  </si>
  <si>
    <t>po2</t>
  </si>
  <si>
    <t>po3</t>
  </si>
  <si>
    <t>po4</t>
  </si>
  <si>
    <t>KODE</t>
  </si>
  <si>
    <t>NAMA BARANG</t>
  </si>
  <si>
    <t>GROUP</t>
  </si>
  <si>
    <t>TAX</t>
  </si>
  <si>
    <t>COA</t>
  </si>
  <si>
    <t>ACC. NAME</t>
  </si>
  <si>
    <t>_uniqValidator</t>
  </si>
  <si>
    <t>Smartphone X1</t>
  </si>
  <si>
    <t>Smartphone</t>
  </si>
  <si>
    <t>Inventory - Gadget</t>
  </si>
  <si>
    <t>Laptop W12</t>
  </si>
  <si>
    <t>Laptop</t>
  </si>
  <si>
    <t>Inventory - PC/Laptop</t>
  </si>
  <si>
    <t>Charger m55</t>
  </si>
  <si>
    <t>Printer &amp; Accessories</t>
  </si>
  <si>
    <t>Inventory - Lainnya</t>
  </si>
  <si>
    <t>Smartphone M22</t>
  </si>
  <si>
    <t>Laptop INDO</t>
  </si>
  <si>
    <t>accAZ2</t>
  </si>
  <si>
    <t>Headset AZ2</t>
  </si>
  <si>
    <t>Ballpoint</t>
  </si>
  <si>
    <t>Office Supplies</t>
  </si>
  <si>
    <t>Kertas A4</t>
  </si>
  <si>
    <t>Kertas F4</t>
  </si>
  <si>
    <t>Tinta Printer</t>
  </si>
  <si>
    <t>Total</t>
  </si>
  <si>
    <t>Nama Barang</t>
  </si>
  <si>
    <t>INV-002</t>
  </si>
  <si>
    <t>INV-003</t>
  </si>
  <si>
    <t>Price</t>
  </si>
  <si>
    <t>price</t>
  </si>
  <si>
    <t>disc%</t>
  </si>
  <si>
    <t>discount</t>
  </si>
  <si>
    <t>gross</t>
  </si>
  <si>
    <t>BeforeTax</t>
  </si>
  <si>
    <t>tax</t>
  </si>
  <si>
    <t>Net</t>
  </si>
  <si>
    <t>Purchase Request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</si>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</sst>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\ mmm\ yyyy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1" applyNumberFormat="1" applyFont="1"/>
    <xf numFmtId="0" fontId="0" fillId="0" borderId="0" xfId="0" applyAlignment="1">
      <alignment horizontal="left"/>
    </xf>
    <xf numFmtId="165" fontId="0" fillId="0" borderId="0" xfId="2" applyNumberFormat="1" applyFont="1"/>
    <xf numFmtId="0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65" fontId="0" fillId="2" borderId="0" xfId="2" applyNumberFormat="1" applyFont="1" applyFill="1"/>
    <xf numFmtId="0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165" fontId="0" fillId="3" borderId="0" xfId="2" applyNumberFormat="1" applyFont="1" applyFill="1"/>
    <xf numFmtId="0" fontId="0" fillId="4" borderId="0" xfId="0" applyNumberFormat="1" applyFill="1"/>
    <xf numFmtId="164" fontId="0" fillId="4" borderId="0" xfId="0" applyNumberFormat="1" applyFill="1"/>
    <xf numFmtId="0" fontId="0" fillId="4" borderId="0" xfId="0" applyFill="1"/>
    <xf numFmtId="165" fontId="0" fillId="4" borderId="0" xfId="2" applyNumberFormat="1" applyFont="1" applyFill="1"/>
    <xf numFmtId="0" fontId="0" fillId="5" borderId="0" xfId="0" applyNumberFormat="1" applyFill="1"/>
    <xf numFmtId="164" fontId="0" fillId="5" borderId="0" xfId="0" applyNumberFormat="1" applyFill="1"/>
    <xf numFmtId="0" fontId="0" fillId="5" borderId="0" xfId="0" applyFill="1"/>
    <xf numFmtId="165" fontId="0" fillId="5" borderId="0" xfId="2" applyNumberFormat="1" applyFont="1" applyFill="1"/>
    <xf numFmtId="9" fontId="0" fillId="0" borderId="0" xfId="0" applyNumberFormat="1"/>
    <xf numFmtId="0" fontId="0" fillId="6" borderId="0" xfId="0" applyFill="1"/>
    <xf numFmtId="164" fontId="0" fillId="6" borderId="0" xfId="0" applyNumberFormat="1" applyFill="1"/>
    <xf numFmtId="165" fontId="0" fillId="6" borderId="0" xfId="2" applyNumberFormat="1" applyFont="1" applyFill="1"/>
    <xf numFmtId="9" fontId="0" fillId="6" borderId="0" xfId="0" applyNumberFormat="1" applyFill="1"/>
    <xf numFmtId="9" fontId="0" fillId="3" borderId="0" xfId="0" applyNumberFormat="1" applyFill="1"/>
    <xf numFmtId="9" fontId="0" fillId="4" borderId="0" xfId="0" applyNumberFormat="1" applyFill="1"/>
  </cellXfs>
  <cellStyles count="3">
    <cellStyle name="Comma" xfId="2" builtinId="3"/>
    <cellStyle name="Normal" xfId="0" builtinId="0"/>
    <cellStyle name="Percent" xfId="1" builtinId="5"/>
  </cellStyles>
  <dxfs count="17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numFmt numFmtId="165" formatCode="_(* #,##0_);_(* \(#,##0\);_(* &quot;-&quot;??_);_(@_)"/>
    </dxf>
    <dxf>
      <numFmt numFmtId="0" formatCode="General"/>
    </dxf>
    <dxf>
      <numFmt numFmtId="164" formatCode="d\ mmm\ yyyy"/>
    </dxf>
    <dxf>
      <numFmt numFmtId="164" formatCode="d\ mmm\ yyyy"/>
    </dxf>
    <dxf>
      <numFmt numFmtId="165" formatCode="_(* #,##0_);_(* \(#,##0\);_(* &quot;-&quot;??_);_(@_)"/>
    </dxf>
    <dxf>
      <numFmt numFmtId="164" formatCode="d\ mmm\ yyyy"/>
    </dxf>
    <dxf>
      <numFmt numFmtId="0" formatCode="General"/>
    </dxf>
    <dxf>
      <numFmt numFmtId="165" formatCode="_(* #,##0_);_(* \(#,##0\);_(* &quot;-&quot;??_);_(@_)"/>
    </dxf>
    <dxf>
      <numFmt numFmtId="0" formatCode="General"/>
    </dxf>
    <dxf>
      <numFmt numFmtId="14" formatCode="0.00%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PRS%20v.0.1.3_maturity_d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"/>
      <sheetName val="C&amp;B"/>
      <sheetName val="VEND"/>
      <sheetName val="GROUP"/>
      <sheetName val="INVT"/>
      <sheetName val="POH"/>
      <sheetName val="PO"/>
      <sheetName val="poPrint"/>
      <sheetName val="INVH"/>
      <sheetName val="INV"/>
      <sheetName val="SETL"/>
      <sheetName val="Puchs"/>
      <sheetName val="Qty"/>
      <sheetName val="pVSi"/>
      <sheetName val="PoOut"/>
      <sheetName val="Pymnt"/>
      <sheetName val="Aging"/>
      <sheetName val="helper"/>
      <sheetName val="SimPRS v.0.1.3_maturity_date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ables/table1.xml><?xml version="1.0" encoding="utf-8"?>
<table xmlns="http://schemas.openxmlformats.org/spreadsheetml/2006/main" id="5" name="INVT" displayName="INVT" ref="B3:I14" totalsRowCount="1" headerRowDxfId="16">
  <autoFilter ref="B3:I13"/>
  <sortState ref="B4:D8">
    <sortCondition ref="B5:B10"/>
  </sortState>
  <tableColumns count="8">
    <tableColumn id="1" name="KODE" totalsRowLabel="Total"/>
    <tableColumn id="2" name="NAMA BARANG" totalsRowFunction="count" totalsRowDxfId="15"/>
    <tableColumn id="3" name="GROUP"/>
    <tableColumn id="4" name="TAX" dataDxfId="14" dataCellStyle="Percent"/>
    <tableColumn id="5" name="COA"/>
    <tableColumn id="6" name="ACC. NAME"/>
    <tableColumn id="7" name="_uniqValidator" dataDxfId="13">
      <calculatedColumnFormula>COUNTIF(INVT[KODE],INVT[[#This Row],[KODE]])=1</calculatedColumnFormula>
    </tableColumn>
    <tableColumn id="8" name="Price" dataDxfId="12" dataCellStyle="Comma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H21" totalsRowShown="0">
  <autoFilter ref="B3:H21"/>
  <tableColumns count="7">
    <tableColumn id="1" name="No. REQ" dataDxfId="11"/>
    <tableColumn id="5" name="Tanggal" dataDxfId="10"/>
    <tableColumn id="2" name="Department"/>
    <tableColumn id="3" name="kode item"/>
    <tableColumn id="4" name="qty"/>
    <tableColumn id="6" name="PO"/>
    <tableColumn id="7" name="Price" dataDxfId="9" dataCellStyle="Comma">
      <calculatedColumnFormula>_xlfn.IFNA(VLOOKUP(Table2[[#This Row],[kode item]],INVT[],8,FALSE),"")</calculatedColumnFormula>
    </tableColumn>
  </tableColumns>
  <tableStyleInfo name="TableStyleMedium13" showFirstColumn="0" showLastColumn="0" showRowStripes="0" showColumnStripes="0"/>
</table>
</file>

<file path=xl/tables/table3.xml><?xml version="1.0" encoding="utf-8"?>
<table xmlns="http://schemas.openxmlformats.org/spreadsheetml/2006/main" id="1" name="Table1" displayName="Table1" ref="B3:O18" totalsRowShown="0">
  <autoFilter ref="B3:O18"/>
  <tableColumns count="14">
    <tableColumn id="1" name="No INV."/>
    <tableColumn id="2" name="Tanggal" dataDxfId="8"/>
    <tableColumn id="3" name="Jatuh Tempo" dataDxfId="7">
      <calculatedColumnFormula>IF(Table1[[#This Row],[Tanggal]]&lt;&gt;"",Table1[[#This Row],[Tanggal]]+15,"")</calculatedColumnFormula>
    </tableColumn>
    <tableColumn id="4" name="NO. PO"/>
    <tableColumn id="5" name="item"/>
    <tableColumn id="7" name="Nama Barang" dataDxfId="6">
      <calculatedColumnFormula>_xlfn.IFNA(VLOOKUP(Table1[[#This Row],[item]],INVT[[KODE]:[NAMA BARANG]],2,FALSE),"")</calculatedColumnFormula>
    </tableColumn>
    <tableColumn id="6" name="qty"/>
    <tableColumn id="8" name="price" dataDxfId="5" dataCellStyle="Comma">
      <calculatedColumnFormula>_xlfn.IFNA(VLOOKUP(Table1[[#This Row],[item]],INVT[],8,),"")</calculatedColumnFormula>
    </tableColumn>
    <tableColumn id="11" name="gross" dataDxfId="4" dataCellStyle="Comma">
      <calculatedColumnFormula>IFERROR(Table1[[#This Row],[qty]]*Table1[[#This Row],[price]],"")</calculatedColumnFormula>
    </tableColumn>
    <tableColumn id="9" name="disc%"/>
    <tableColumn id="10" name="discount" dataDxfId="3" dataCellStyle="Comma">
      <calculatedColumnFormula>IFERROR(Table1[[#This Row],[gross]]*Table1[[#This Row],[disc%]],"")</calculatedColumnFormula>
    </tableColumn>
    <tableColumn id="12" name="BeforeTax" dataDxfId="2" dataCellStyle="Comma">
      <calculatedColumnFormula>IFERROR(Table1[[#This Row],[gross]]-Table1[[#This Row],[discount]],"")</calculatedColumnFormula>
    </tableColumn>
    <tableColumn id="13" name="tax" dataDxfId="1" dataCellStyle="Comma">
      <calculatedColumnFormula>IFERROR(Table1[[#This Row],[BeforeTax]]*10%,"")</calculatedColumnFormula>
    </tableColumn>
    <tableColumn id="14" name="Net" dataDxfId="0" dataCellStyle="Comma">
      <calculatedColumnFormula>IFERROR(Table1[[#This Row],[BeforeTax]]+Table1[[#This Row],[tax]],"")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4"/>
  <sheetViews>
    <sheetView workbookViewId="0">
      <selection activeCell="C10" sqref="C10"/>
    </sheetView>
  </sheetViews>
  <sheetFormatPr defaultRowHeight="15" x14ac:dyDescent="0.25"/>
  <cols>
    <col min="1" max="1" width="0.85546875" customWidth="1"/>
    <col min="2" max="2" width="12" customWidth="1"/>
    <col min="3" max="3" width="28.42578125" customWidth="1"/>
    <col min="4" max="4" width="26.28515625" customWidth="1"/>
    <col min="5" max="5" width="9.5703125" customWidth="1"/>
    <col min="6" max="6" width="9.42578125" bestFit="1" customWidth="1"/>
    <col min="7" max="7" width="25" customWidth="1"/>
    <col min="8" max="8" width="14.28515625" customWidth="1"/>
    <col min="9" max="9" width="12" customWidth="1"/>
  </cols>
  <sheetData>
    <row r="3" spans="2:9" x14ac:dyDescent="0.25">
      <c r="B3" s="3" t="s">
        <v>27</v>
      </c>
      <c r="C3" s="3" t="s">
        <v>28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56</v>
      </c>
    </row>
    <row r="4" spans="2:9" x14ac:dyDescent="0.25">
      <c r="B4" t="s">
        <v>10</v>
      </c>
      <c r="C4" t="s">
        <v>34</v>
      </c>
      <c r="D4" t="s">
        <v>35</v>
      </c>
      <c r="E4" s="4">
        <v>0.1</v>
      </c>
      <c r="F4">
        <v>1301</v>
      </c>
      <c r="G4" t="s">
        <v>36</v>
      </c>
      <c r="H4" t="b">
        <f>COUNTIF(INVT[KODE],INVT[[#This Row],[KODE]])=1</f>
        <v>1</v>
      </c>
      <c r="I4" s="6">
        <v>2350000</v>
      </c>
    </row>
    <row r="5" spans="2:9" x14ac:dyDescent="0.25">
      <c r="B5" t="s">
        <v>17</v>
      </c>
      <c r="C5" t="s">
        <v>37</v>
      </c>
      <c r="D5" t="s">
        <v>38</v>
      </c>
      <c r="E5" s="4">
        <v>0.1</v>
      </c>
      <c r="F5">
        <v>1322</v>
      </c>
      <c r="G5" t="s">
        <v>39</v>
      </c>
      <c r="H5" t="b">
        <f>COUNTIF(INVT[KODE],INVT[[#This Row],[KODE]])=1</f>
        <v>1</v>
      </c>
      <c r="I5" s="6">
        <v>5670000</v>
      </c>
    </row>
    <row r="6" spans="2:9" x14ac:dyDescent="0.25">
      <c r="B6" t="s">
        <v>16</v>
      </c>
      <c r="C6" t="s">
        <v>40</v>
      </c>
      <c r="D6" t="s">
        <v>41</v>
      </c>
      <c r="E6" s="4">
        <v>0.1</v>
      </c>
      <c r="F6">
        <v>1329</v>
      </c>
      <c r="G6" t="s">
        <v>42</v>
      </c>
      <c r="H6" t="b">
        <f>COUNTIF(INVT[KODE],INVT[[#This Row],[KODE]])=1</f>
        <v>1</v>
      </c>
      <c r="I6" s="6">
        <v>180000</v>
      </c>
    </row>
    <row r="7" spans="2:9" x14ac:dyDescent="0.25">
      <c r="B7" t="s">
        <v>11</v>
      </c>
      <c r="C7" t="s">
        <v>43</v>
      </c>
      <c r="D7" t="s">
        <v>35</v>
      </c>
      <c r="E7" s="4">
        <v>0.1</v>
      </c>
      <c r="F7">
        <v>1301</v>
      </c>
      <c r="G7" t="s">
        <v>36</v>
      </c>
      <c r="H7" t="b">
        <f>COUNTIF(INVT[KODE],INVT[[#This Row],[KODE]])=1</f>
        <v>1</v>
      </c>
      <c r="I7" s="6">
        <v>2800000</v>
      </c>
    </row>
    <row r="8" spans="2:9" x14ac:dyDescent="0.25">
      <c r="B8" t="s">
        <v>12</v>
      </c>
      <c r="C8" t="s">
        <v>44</v>
      </c>
      <c r="D8" t="s">
        <v>38</v>
      </c>
      <c r="E8" s="4">
        <v>0.02</v>
      </c>
      <c r="F8">
        <v>1322</v>
      </c>
      <c r="G8" t="s">
        <v>39</v>
      </c>
      <c r="H8" t="b">
        <f>COUNTIF(INVT[KODE],INVT[[#This Row],[KODE]])=1</f>
        <v>1</v>
      </c>
      <c r="I8" s="6">
        <v>8800000</v>
      </c>
    </row>
    <row r="9" spans="2:9" x14ac:dyDescent="0.25">
      <c r="B9" t="s">
        <v>45</v>
      </c>
      <c r="C9" t="s">
        <v>46</v>
      </c>
      <c r="D9" t="s">
        <v>41</v>
      </c>
      <c r="E9" s="4">
        <v>0.1</v>
      </c>
      <c r="F9">
        <v>1329</v>
      </c>
      <c r="G9" t="s">
        <v>42</v>
      </c>
      <c r="H9" t="b">
        <f>COUNTIF(INVT[KODE],INVT[[#This Row],[KODE]])=1</f>
        <v>1</v>
      </c>
      <c r="I9" s="6">
        <v>170000</v>
      </c>
    </row>
    <row r="10" spans="2:9" x14ac:dyDescent="0.25">
      <c r="B10" t="s">
        <v>14</v>
      </c>
      <c r="C10" t="s">
        <v>47</v>
      </c>
      <c r="D10" t="s">
        <v>48</v>
      </c>
      <c r="E10" s="4">
        <v>0.1</v>
      </c>
      <c r="H10" s="2" t="b">
        <f>COUNTIF(INVT[KODE],INVT[[#This Row],[KODE]])=1</f>
        <v>1</v>
      </c>
      <c r="I10" s="6">
        <v>5000</v>
      </c>
    </row>
    <row r="11" spans="2:9" x14ac:dyDescent="0.25">
      <c r="B11" t="s">
        <v>4</v>
      </c>
      <c r="C11" t="s">
        <v>49</v>
      </c>
      <c r="D11" t="s">
        <v>48</v>
      </c>
      <c r="E11" s="4">
        <v>0.1</v>
      </c>
      <c r="H11" s="2" t="b">
        <f>COUNTIF(INVT[KODE],INVT[[#This Row],[KODE]])=1</f>
        <v>1</v>
      </c>
      <c r="I11" s="6">
        <v>110000</v>
      </c>
    </row>
    <row r="12" spans="2:9" x14ac:dyDescent="0.25">
      <c r="B12" t="s">
        <v>8</v>
      </c>
      <c r="C12" t="s">
        <v>50</v>
      </c>
      <c r="D12" t="s">
        <v>48</v>
      </c>
      <c r="E12" s="4">
        <v>0.1</v>
      </c>
      <c r="H12" s="2" t="b">
        <f>COUNTIF(INVT[KODE],INVT[[#This Row],[KODE]])=1</f>
        <v>1</v>
      </c>
      <c r="I12" s="6">
        <v>130000</v>
      </c>
    </row>
    <row r="13" spans="2:9" x14ac:dyDescent="0.25">
      <c r="B13" t="s">
        <v>15</v>
      </c>
      <c r="C13" t="s">
        <v>51</v>
      </c>
      <c r="D13" t="s">
        <v>48</v>
      </c>
      <c r="E13" s="4">
        <v>0.1</v>
      </c>
      <c r="H13" s="2" t="b">
        <f>COUNTIF(INVT[KODE],INVT[[#This Row],[KODE]])=1</f>
        <v>1</v>
      </c>
      <c r="I13" s="6">
        <v>220000</v>
      </c>
    </row>
    <row r="14" spans="2:9" x14ac:dyDescent="0.25">
      <c r="B14" t="s">
        <v>52</v>
      </c>
      <c r="C14" s="5">
        <f>SUBTOTAL(103,INVT[NAMA BARANG])</f>
        <v>10</v>
      </c>
    </row>
  </sheetData>
  <dataValidations count="2">
    <dataValidation type="custom" allowBlank="1" showInputMessage="1" showErrorMessage="1" errorTitle="Data Harus Unik" error="Data yang anda masukkan tidak valid. Data harus unik (tidak ada duplicate value)" sqref="B4:B13">
      <formula1>H4=TRUE</formula1>
    </dataValidation>
    <dataValidation type="list" allowBlank="1" showInputMessage="1" showErrorMessage="1" sqref="D4:D13">
      <formula1>xx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zoomScale="110" zoomScaleNormal="110" workbookViewId="0">
      <selection activeCell="F15" sqref="F15:F21"/>
    </sheetView>
  </sheetViews>
  <sheetFormatPr defaultRowHeight="15" x14ac:dyDescent="0.25"/>
  <cols>
    <col min="1" max="1" width="0.7109375" customWidth="1"/>
    <col min="2" max="2" width="5" customWidth="1"/>
    <col min="3" max="3" width="12" customWidth="1"/>
    <col min="4" max="4" width="19.85546875" customWidth="1"/>
    <col min="5" max="5" width="15.28515625" customWidth="1"/>
    <col min="6" max="6" width="6.85546875" customWidth="1"/>
    <col min="7" max="7" width="6.5703125" customWidth="1"/>
    <col min="8" max="8" width="12.28515625" customWidth="1"/>
  </cols>
  <sheetData>
    <row r="1" spans="2:8" x14ac:dyDescent="0.25">
      <c r="B1" t="s">
        <v>64</v>
      </c>
    </row>
    <row r="3" spans="2:8" x14ac:dyDescent="0.25">
      <c r="B3" t="s">
        <v>6</v>
      </c>
      <c r="C3" t="s">
        <v>7</v>
      </c>
      <c r="D3" t="s">
        <v>0</v>
      </c>
      <c r="E3" t="s">
        <v>5</v>
      </c>
      <c r="F3" t="s">
        <v>2</v>
      </c>
      <c r="G3" t="s">
        <v>22</v>
      </c>
      <c r="H3" t="s">
        <v>56</v>
      </c>
    </row>
    <row r="4" spans="2:8" x14ac:dyDescent="0.25">
      <c r="B4" s="7">
        <v>1</v>
      </c>
      <c r="C4" s="8">
        <v>45017</v>
      </c>
      <c r="D4" s="9" t="s">
        <v>3</v>
      </c>
      <c r="E4" s="9" t="s">
        <v>4</v>
      </c>
      <c r="F4" s="9">
        <v>10</v>
      </c>
      <c r="G4" s="9" t="s">
        <v>23</v>
      </c>
      <c r="H4" s="10">
        <f>_xlfn.IFNA(VLOOKUP(Table2[[#This Row],[kode item]],INVT[],8,FALSE),"")</f>
        <v>110000</v>
      </c>
    </row>
    <row r="5" spans="2:8" x14ac:dyDescent="0.25">
      <c r="B5" s="7">
        <v>1</v>
      </c>
      <c r="C5" s="8">
        <v>45017</v>
      </c>
      <c r="D5" s="9" t="s">
        <v>3</v>
      </c>
      <c r="E5" s="9" t="s">
        <v>8</v>
      </c>
      <c r="F5" s="9">
        <v>5</v>
      </c>
      <c r="G5" s="9" t="s">
        <v>23</v>
      </c>
      <c r="H5" s="10">
        <f>_xlfn.IFNA(VLOOKUP(Table2[[#This Row],[kode item]],INVT[],8,FALSE),"")</f>
        <v>130000</v>
      </c>
    </row>
    <row r="6" spans="2:8" x14ac:dyDescent="0.25">
      <c r="B6" s="2"/>
      <c r="C6" s="1"/>
      <c r="H6" s="6" t="str">
        <f>_xlfn.IFNA(VLOOKUP(Table2[[#This Row],[kode item]],INVT[],8,FALSE),"")</f>
        <v/>
      </c>
    </row>
    <row r="7" spans="2:8" x14ac:dyDescent="0.25">
      <c r="B7" s="15">
        <v>2</v>
      </c>
      <c r="C7" s="16">
        <v>45020</v>
      </c>
      <c r="D7" s="17" t="s">
        <v>9</v>
      </c>
      <c r="E7" s="17" t="s">
        <v>10</v>
      </c>
      <c r="F7" s="17">
        <v>4</v>
      </c>
      <c r="G7" s="17" t="s">
        <v>24</v>
      </c>
      <c r="H7" s="18">
        <f>_xlfn.IFNA(VLOOKUP(Table2[[#This Row],[kode item]],INVT[],8,FALSE),"")</f>
        <v>2350000</v>
      </c>
    </row>
    <row r="8" spans="2:8" x14ac:dyDescent="0.25">
      <c r="B8" s="15">
        <v>2</v>
      </c>
      <c r="C8" s="16">
        <v>45020</v>
      </c>
      <c r="D8" s="17" t="s">
        <v>9</v>
      </c>
      <c r="E8" s="17" t="s">
        <v>11</v>
      </c>
      <c r="F8" s="17">
        <v>5</v>
      </c>
      <c r="G8" s="17" t="s">
        <v>24</v>
      </c>
      <c r="H8" s="18">
        <f>_xlfn.IFNA(VLOOKUP(Table2[[#This Row],[kode item]],INVT[],8,FALSE),"")</f>
        <v>2800000</v>
      </c>
    </row>
    <row r="9" spans="2:8" x14ac:dyDescent="0.25">
      <c r="B9" s="15">
        <v>2</v>
      </c>
      <c r="C9" s="16">
        <v>45020</v>
      </c>
      <c r="D9" s="17" t="s">
        <v>9</v>
      </c>
      <c r="E9" s="17" t="s">
        <v>12</v>
      </c>
      <c r="F9" s="17">
        <v>2</v>
      </c>
      <c r="G9" s="17" t="s">
        <v>24</v>
      </c>
      <c r="H9" s="18">
        <f>_xlfn.IFNA(VLOOKUP(Table2[[#This Row],[kode item]],INVT[],8,FALSE),"")</f>
        <v>8800000</v>
      </c>
    </row>
    <row r="10" spans="2:8" x14ac:dyDescent="0.25">
      <c r="B10" s="2"/>
      <c r="C10" s="1"/>
      <c r="H10" s="6" t="str">
        <f>_xlfn.IFNA(VLOOKUP(Table2[[#This Row],[kode item]],INVT[],8,FALSE),"")</f>
        <v/>
      </c>
    </row>
    <row r="11" spans="2:8" x14ac:dyDescent="0.25">
      <c r="B11" s="19">
        <v>3</v>
      </c>
      <c r="C11" s="20">
        <v>45023</v>
      </c>
      <c r="D11" s="21" t="s">
        <v>13</v>
      </c>
      <c r="E11" s="21" t="s">
        <v>14</v>
      </c>
      <c r="F11" s="21">
        <v>4</v>
      </c>
      <c r="G11" s="21" t="s">
        <v>25</v>
      </c>
      <c r="H11" s="22">
        <f>_xlfn.IFNA(VLOOKUP(Table2[[#This Row],[kode item]],INVT[],8,FALSE),"")</f>
        <v>5000</v>
      </c>
    </row>
    <row r="12" spans="2:8" x14ac:dyDescent="0.25">
      <c r="B12" s="19">
        <v>3</v>
      </c>
      <c r="C12" s="20">
        <v>45023</v>
      </c>
      <c r="D12" s="21" t="s">
        <v>13</v>
      </c>
      <c r="E12" s="21" t="s">
        <v>8</v>
      </c>
      <c r="F12" s="21">
        <v>4</v>
      </c>
      <c r="G12" s="21" t="s">
        <v>25</v>
      </c>
      <c r="H12" s="22">
        <f>_xlfn.IFNA(VLOOKUP(Table2[[#This Row],[kode item]],INVT[],8,FALSE),"")</f>
        <v>130000</v>
      </c>
    </row>
    <row r="13" spans="2:8" x14ac:dyDescent="0.25">
      <c r="B13" s="19">
        <v>3</v>
      </c>
      <c r="C13" s="20">
        <v>45023</v>
      </c>
      <c r="D13" s="21" t="s">
        <v>13</v>
      </c>
      <c r="E13" s="21" t="s">
        <v>15</v>
      </c>
      <c r="F13" s="21">
        <v>2</v>
      </c>
      <c r="G13" s="21" t="s">
        <v>25</v>
      </c>
      <c r="H13" s="22">
        <f>_xlfn.IFNA(VLOOKUP(Table2[[#This Row],[kode item]],INVT[],8,FALSE),"")</f>
        <v>220000</v>
      </c>
    </row>
    <row r="14" spans="2:8" x14ac:dyDescent="0.25">
      <c r="B14" s="2"/>
      <c r="C14" s="1"/>
      <c r="H14" s="6" t="str">
        <f>_xlfn.IFNA(VLOOKUP(Table2[[#This Row],[kode item]],INVT[],8,FALSE),"")</f>
        <v/>
      </c>
    </row>
    <row r="15" spans="2:8" x14ac:dyDescent="0.25">
      <c r="B15" s="11">
        <v>4</v>
      </c>
      <c r="C15" s="12">
        <v>45031</v>
      </c>
      <c r="D15" s="13" t="s">
        <v>9</v>
      </c>
      <c r="E15" s="13" t="s">
        <v>16</v>
      </c>
      <c r="F15" s="13">
        <v>10</v>
      </c>
      <c r="G15" s="13" t="s">
        <v>26</v>
      </c>
      <c r="H15" s="14">
        <f>_xlfn.IFNA(VLOOKUP(Table2[[#This Row],[kode item]],INVT[],8,FALSE),"")</f>
        <v>180000</v>
      </c>
    </row>
    <row r="16" spans="2:8" x14ac:dyDescent="0.25">
      <c r="B16" s="11">
        <v>4</v>
      </c>
      <c r="C16" s="12">
        <v>45031</v>
      </c>
      <c r="D16" s="13" t="s">
        <v>9</v>
      </c>
      <c r="E16" s="13" t="s">
        <v>17</v>
      </c>
      <c r="F16" s="13">
        <v>2</v>
      </c>
      <c r="G16" s="13" t="s">
        <v>26</v>
      </c>
      <c r="H16" s="14">
        <f>_xlfn.IFNA(VLOOKUP(Table2[[#This Row],[kode item]],INVT[],8,FALSE),"")</f>
        <v>5670000</v>
      </c>
    </row>
    <row r="17" spans="2:8" x14ac:dyDescent="0.25">
      <c r="B17" s="11">
        <v>4</v>
      </c>
      <c r="C17" s="12">
        <v>45031</v>
      </c>
      <c r="D17" s="13" t="s">
        <v>9</v>
      </c>
      <c r="E17" s="13" t="s">
        <v>10</v>
      </c>
      <c r="F17" s="13">
        <v>4</v>
      </c>
      <c r="G17" s="13" t="s">
        <v>26</v>
      </c>
      <c r="H17" s="14">
        <f>_xlfn.IFNA(VLOOKUP(Table2[[#This Row],[kode item]],INVT[],8,FALSE),"")</f>
        <v>2350000</v>
      </c>
    </row>
    <row r="18" spans="2:8" x14ac:dyDescent="0.25">
      <c r="B18" s="11">
        <v>4</v>
      </c>
      <c r="C18" s="12">
        <v>45031</v>
      </c>
      <c r="D18" s="13" t="s">
        <v>9</v>
      </c>
      <c r="E18" s="13" t="s">
        <v>11</v>
      </c>
      <c r="F18" s="13">
        <v>3</v>
      </c>
      <c r="G18" s="13" t="s">
        <v>26</v>
      </c>
      <c r="H18" s="14">
        <f>_xlfn.IFNA(VLOOKUP(Table2[[#This Row],[kode item]],INVT[],8,FALSE),"")</f>
        <v>2800000</v>
      </c>
    </row>
    <row r="19" spans="2:8" x14ac:dyDescent="0.25">
      <c r="B19" s="11">
        <v>4</v>
      </c>
      <c r="C19" s="12">
        <v>45031</v>
      </c>
      <c r="D19" s="13" t="s">
        <v>9</v>
      </c>
      <c r="E19" s="13" t="s">
        <v>12</v>
      </c>
      <c r="F19" s="13">
        <v>1</v>
      </c>
      <c r="G19" s="13" t="s">
        <v>26</v>
      </c>
      <c r="H19" s="14">
        <f>_xlfn.IFNA(VLOOKUP(Table2[[#This Row],[kode item]],INVT[],8,FALSE),"")</f>
        <v>8800000</v>
      </c>
    </row>
    <row r="20" spans="2:8" x14ac:dyDescent="0.25">
      <c r="B20" s="11">
        <v>4</v>
      </c>
      <c r="C20" s="12">
        <v>45031</v>
      </c>
      <c r="D20" s="13" t="s">
        <v>9</v>
      </c>
      <c r="E20" s="13" t="s">
        <v>15</v>
      </c>
      <c r="F20" s="13">
        <v>4</v>
      </c>
      <c r="G20" s="13" t="s">
        <v>26</v>
      </c>
      <c r="H20" s="14">
        <f>_xlfn.IFNA(VLOOKUP(Table2[[#This Row],[kode item]],INVT[],8,FALSE),"")</f>
        <v>220000</v>
      </c>
    </row>
    <row r="21" spans="2:8" x14ac:dyDescent="0.25">
      <c r="B21" s="11">
        <v>4</v>
      </c>
      <c r="C21" s="12">
        <v>45031</v>
      </c>
      <c r="D21" s="13" t="s">
        <v>9</v>
      </c>
      <c r="E21" s="13" t="s">
        <v>8</v>
      </c>
      <c r="F21" s="13">
        <v>5</v>
      </c>
      <c r="G21" s="13" t="s">
        <v>26</v>
      </c>
      <c r="H21" s="14">
        <f>_xlfn.IFNA(VLOOKUP(Table2[[#This Row],[kode item]],INVT[],8,FALSE),"")</f>
        <v>130000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tabSelected="1" zoomScale="110" zoomScaleNormal="110" workbookViewId="0">
      <selection activeCell="N12" sqref="N12:N18"/>
    </sheetView>
  </sheetViews>
  <sheetFormatPr defaultRowHeight="15" x14ac:dyDescent="0.25"/>
  <cols>
    <col min="1" max="1" width="1.140625" customWidth="1"/>
    <col min="2" max="2" width="13.7109375" customWidth="1"/>
    <col min="3" max="3" width="12.5703125" customWidth="1"/>
    <col min="4" max="4" width="14.28515625" customWidth="1"/>
    <col min="5" max="5" width="12.42578125" customWidth="1"/>
    <col min="6" max="6" width="11" customWidth="1"/>
    <col min="7" max="7" width="18.85546875" customWidth="1"/>
    <col min="8" max="8" width="5.28515625" customWidth="1"/>
    <col min="9" max="9" width="11.28515625" customWidth="1"/>
    <col min="10" max="10" width="11.42578125" customWidth="1"/>
    <col min="11" max="11" width="7.140625" customWidth="1"/>
    <col min="12" max="12" width="10.42578125" customWidth="1"/>
    <col min="13" max="13" width="11.7109375" customWidth="1"/>
    <col min="14" max="14" width="12" customWidth="1"/>
    <col min="15" max="15" width="12.5703125" customWidth="1"/>
  </cols>
  <sheetData>
    <row r="1" spans="2:15" x14ac:dyDescent="0.25">
      <c r="B1" t="s">
        <v>65</v>
      </c>
    </row>
    <row r="3" spans="2:15" x14ac:dyDescent="0.25">
      <c r="B3" t="s">
        <v>18</v>
      </c>
      <c r="C3" t="s">
        <v>7</v>
      </c>
      <c r="D3" t="s">
        <v>19</v>
      </c>
      <c r="E3" t="s">
        <v>20</v>
      </c>
      <c r="F3" t="s">
        <v>1</v>
      </c>
      <c r="G3" t="s">
        <v>53</v>
      </c>
      <c r="H3" t="s">
        <v>2</v>
      </c>
      <c r="I3" t="s">
        <v>57</v>
      </c>
      <c r="J3" t="s">
        <v>60</v>
      </c>
      <c r="K3" t="s">
        <v>58</v>
      </c>
      <c r="L3" t="s">
        <v>59</v>
      </c>
      <c r="M3" t="s">
        <v>61</v>
      </c>
      <c r="N3" t="s">
        <v>62</v>
      </c>
      <c r="O3" t="s">
        <v>63</v>
      </c>
    </row>
    <row r="4" spans="2:15" x14ac:dyDescent="0.25">
      <c r="B4" s="24" t="s">
        <v>21</v>
      </c>
      <c r="C4" s="25">
        <v>45022</v>
      </c>
      <c r="D4" s="25">
        <f>IF(Table1[[#This Row],[Tanggal]]&lt;&gt;"",Table1[[#This Row],[Tanggal]]+15,"")</f>
        <v>45037</v>
      </c>
      <c r="E4" s="24" t="s">
        <v>24</v>
      </c>
      <c r="F4" s="24" t="s">
        <v>10</v>
      </c>
      <c r="G4" s="24" t="str">
        <f>_xlfn.IFNA(VLOOKUP(Table1[[#This Row],[item]],INVT[[KODE]:[NAMA BARANG]],2,FALSE),"")</f>
        <v>Smartphone X1</v>
      </c>
      <c r="H4" s="24">
        <v>4</v>
      </c>
      <c r="I4" s="26">
        <f>_xlfn.IFNA(VLOOKUP(Table1[[#This Row],[item]],INVT[],8,),"")</f>
        <v>2350000</v>
      </c>
      <c r="J4" s="26">
        <f>IFERROR(Table1[[#This Row],[qty]]*Table1[[#This Row],[price]],"")</f>
        <v>9400000</v>
      </c>
      <c r="K4" s="27"/>
      <c r="L4" s="26">
        <f>IFERROR(Table1[[#This Row],[gross]]*Table1[[#This Row],[disc%]],"")</f>
        <v>0</v>
      </c>
      <c r="M4" s="26">
        <f>IFERROR(Table1[[#This Row],[gross]]-Table1[[#This Row],[discount]],"")</f>
        <v>9400000</v>
      </c>
      <c r="N4" s="26">
        <f>IFERROR(Table1[[#This Row],[BeforeTax]]*10%,"")</f>
        <v>940000</v>
      </c>
      <c r="O4" s="26">
        <f>IFERROR(Table1[[#This Row],[BeforeTax]]+Table1[[#This Row],[tax]],"")</f>
        <v>10340000</v>
      </c>
    </row>
    <row r="5" spans="2:15" x14ac:dyDescent="0.25">
      <c r="B5" s="24" t="s">
        <v>21</v>
      </c>
      <c r="C5" s="25">
        <v>45022</v>
      </c>
      <c r="D5" s="25">
        <f>IF(Table1[[#This Row],[Tanggal]]&lt;&gt;"",Table1[[#This Row],[Tanggal]]+15,"")</f>
        <v>45037</v>
      </c>
      <c r="E5" s="24" t="s">
        <v>24</v>
      </c>
      <c r="F5" s="24" t="s">
        <v>11</v>
      </c>
      <c r="G5" s="24" t="str">
        <f>_xlfn.IFNA(VLOOKUP(Table1[[#This Row],[item]],INVT[[KODE]:[NAMA BARANG]],2,FALSE),"")</f>
        <v>Smartphone M22</v>
      </c>
      <c r="H5" s="24">
        <v>5</v>
      </c>
      <c r="I5" s="26">
        <f>_xlfn.IFNA(VLOOKUP(Table1[[#This Row],[item]],INVT[],8,),"")</f>
        <v>2800000</v>
      </c>
      <c r="J5" s="26">
        <f>IFERROR(Table1[[#This Row],[qty]]*Table1[[#This Row],[price]],"")</f>
        <v>14000000</v>
      </c>
      <c r="K5" s="27">
        <v>0.05</v>
      </c>
      <c r="L5" s="26">
        <f>IFERROR(Table1[[#This Row],[gross]]*Table1[[#This Row],[disc%]],"")</f>
        <v>700000</v>
      </c>
      <c r="M5" s="26">
        <f>IFERROR(Table1[[#This Row],[gross]]-Table1[[#This Row],[discount]],"")</f>
        <v>13300000</v>
      </c>
      <c r="N5" s="26">
        <f>IFERROR(Table1[[#This Row],[BeforeTax]]*10%,"")</f>
        <v>1330000</v>
      </c>
      <c r="O5" s="26">
        <f>IFERROR(Table1[[#This Row],[BeforeTax]]+Table1[[#This Row],[tax]],"")</f>
        <v>14630000</v>
      </c>
    </row>
    <row r="6" spans="2:15" x14ac:dyDescent="0.25">
      <c r="B6" s="24" t="s">
        <v>21</v>
      </c>
      <c r="C6" s="25">
        <v>45022</v>
      </c>
      <c r="D6" s="25">
        <f>IF(Table1[[#This Row],[Tanggal]]&lt;&gt;"",Table1[[#This Row],[Tanggal]]+15,"")</f>
        <v>45037</v>
      </c>
      <c r="E6" s="24" t="s">
        <v>24</v>
      </c>
      <c r="F6" s="24" t="s">
        <v>12</v>
      </c>
      <c r="G6" s="24" t="str">
        <f>_xlfn.IFNA(VLOOKUP(Table1[[#This Row],[item]],INVT[[KODE]:[NAMA BARANG]],2,FALSE),"")</f>
        <v>Laptop INDO</v>
      </c>
      <c r="H6" s="24">
        <v>2</v>
      </c>
      <c r="I6" s="26">
        <f>_xlfn.IFNA(VLOOKUP(Table1[[#This Row],[item]],INVT[],8,),"")</f>
        <v>8800000</v>
      </c>
      <c r="J6" s="26">
        <f>IFERROR(Table1[[#This Row],[qty]]*Table1[[#This Row],[price]],"")</f>
        <v>17600000</v>
      </c>
      <c r="K6" s="27">
        <v>0.05</v>
      </c>
      <c r="L6" s="26">
        <f>IFERROR(Table1[[#This Row],[gross]]*Table1[[#This Row],[disc%]],"")</f>
        <v>880000</v>
      </c>
      <c r="M6" s="26">
        <f>IFERROR(Table1[[#This Row],[gross]]-Table1[[#This Row],[discount]],"")</f>
        <v>16720000</v>
      </c>
      <c r="N6" s="26">
        <f>IFERROR(Table1[[#This Row],[BeforeTax]]*10%,"")</f>
        <v>1672000</v>
      </c>
      <c r="O6" s="26">
        <f>IFERROR(Table1[[#This Row],[BeforeTax]]+Table1[[#This Row],[tax]],"")</f>
        <v>18392000</v>
      </c>
    </row>
    <row r="7" spans="2:15" x14ac:dyDescent="0.25">
      <c r="C7" s="1"/>
      <c r="D7" s="1" t="str">
        <f>IF(Table1[[#This Row],[Tanggal]]&lt;&gt;"",Table1[[#This Row],[Tanggal]]+15,"")</f>
        <v/>
      </c>
      <c r="G7" t="str">
        <f>_xlfn.IFNA(VLOOKUP(Table1[[#This Row],[item]],INVT[[KODE]:[NAMA BARANG]],2,FALSE),"")</f>
        <v/>
      </c>
      <c r="I7" s="6" t="str">
        <f>_xlfn.IFNA(VLOOKUP(Table1[[#This Row],[item]],INVT[],8,),"")</f>
        <v/>
      </c>
      <c r="J7" s="6" t="str">
        <f>IFERROR(Table1[[#This Row],[qty]]*Table1[[#This Row],[price]],"")</f>
        <v/>
      </c>
      <c r="K7" s="23"/>
      <c r="L7" s="6" t="str">
        <f>IFERROR(Table1[[#This Row],[gross]]*Table1[[#This Row],[disc%]],"")</f>
        <v/>
      </c>
      <c r="M7" s="6" t="str">
        <f>IFERROR(Table1[[#This Row],[gross]]-Table1[[#This Row],[discount]],"")</f>
        <v/>
      </c>
      <c r="N7" s="6" t="str">
        <f>IFERROR(Table1[[#This Row],[BeforeTax]]*10%,"")</f>
        <v/>
      </c>
      <c r="O7" s="6" t="str">
        <f>IFERROR(Table1[[#This Row],[BeforeTax]]+Table1[[#This Row],[tax]],"")</f>
        <v/>
      </c>
    </row>
    <row r="8" spans="2:15" x14ac:dyDescent="0.25">
      <c r="B8" s="13" t="s">
        <v>54</v>
      </c>
      <c r="C8" s="12">
        <v>45026</v>
      </c>
      <c r="D8" s="12">
        <f>IF(Table1[[#This Row],[Tanggal]]&lt;&gt;"",Table1[[#This Row],[Tanggal]]+15,"")</f>
        <v>45041</v>
      </c>
      <c r="E8" s="13" t="s">
        <v>25</v>
      </c>
      <c r="F8" s="13" t="s">
        <v>14</v>
      </c>
      <c r="G8" s="13" t="str">
        <f>_xlfn.IFNA(VLOOKUP(Table1[[#This Row],[item]],INVT[[KODE]:[NAMA BARANG]],2,FALSE),"")</f>
        <v>Ballpoint</v>
      </c>
      <c r="H8" s="13">
        <v>4</v>
      </c>
      <c r="I8" s="14">
        <f>_xlfn.IFNA(VLOOKUP(Table1[[#This Row],[item]],INVT[],8,),"")</f>
        <v>5000</v>
      </c>
      <c r="J8" s="14">
        <f>IFERROR(Table1[[#This Row],[qty]]*Table1[[#This Row],[price]],"")</f>
        <v>20000</v>
      </c>
      <c r="K8" s="28"/>
      <c r="L8" s="14">
        <f>IFERROR(Table1[[#This Row],[gross]]*Table1[[#This Row],[disc%]],"")</f>
        <v>0</v>
      </c>
      <c r="M8" s="14">
        <f>IFERROR(Table1[[#This Row],[gross]]-Table1[[#This Row],[discount]],"")</f>
        <v>20000</v>
      </c>
      <c r="N8" s="14">
        <f>IFERROR(Table1[[#This Row],[BeforeTax]]*10%,"")</f>
        <v>2000</v>
      </c>
      <c r="O8" s="14">
        <f>IFERROR(Table1[[#This Row],[BeforeTax]]+Table1[[#This Row],[tax]],"")</f>
        <v>22000</v>
      </c>
    </row>
    <row r="9" spans="2:15" x14ac:dyDescent="0.25">
      <c r="B9" s="13" t="s">
        <v>54</v>
      </c>
      <c r="C9" s="12">
        <v>45026</v>
      </c>
      <c r="D9" s="12">
        <f>IF(Table1[[#This Row],[Tanggal]]&lt;&gt;"",Table1[[#This Row],[Tanggal]]+15,"")</f>
        <v>45041</v>
      </c>
      <c r="E9" s="13" t="s">
        <v>25</v>
      </c>
      <c r="F9" s="13" t="s">
        <v>8</v>
      </c>
      <c r="G9" s="13" t="str">
        <f>_xlfn.IFNA(VLOOKUP(Table1[[#This Row],[item]],INVT[[KODE]:[NAMA BARANG]],2,FALSE),"")</f>
        <v>Kertas F4</v>
      </c>
      <c r="H9" s="13">
        <v>4</v>
      </c>
      <c r="I9" s="14">
        <f>_xlfn.IFNA(VLOOKUP(Table1[[#This Row],[item]],INVT[],8,),"")</f>
        <v>130000</v>
      </c>
      <c r="J9" s="14">
        <f>IFERROR(Table1[[#This Row],[qty]]*Table1[[#This Row],[price]],"")</f>
        <v>520000</v>
      </c>
      <c r="K9" s="28"/>
      <c r="L9" s="14">
        <f>IFERROR(Table1[[#This Row],[gross]]*Table1[[#This Row],[disc%]],"")</f>
        <v>0</v>
      </c>
      <c r="M9" s="14">
        <f>IFERROR(Table1[[#This Row],[gross]]-Table1[[#This Row],[discount]],"")</f>
        <v>520000</v>
      </c>
      <c r="N9" s="14">
        <f>IFERROR(Table1[[#This Row],[BeforeTax]]*10%,"")</f>
        <v>52000</v>
      </c>
      <c r="O9" s="14">
        <f>IFERROR(Table1[[#This Row],[BeforeTax]]+Table1[[#This Row],[tax]],"")</f>
        <v>572000</v>
      </c>
    </row>
    <row r="10" spans="2:15" x14ac:dyDescent="0.25">
      <c r="B10" s="13" t="s">
        <v>54</v>
      </c>
      <c r="C10" s="12">
        <v>45026</v>
      </c>
      <c r="D10" s="12">
        <f>IF(Table1[[#This Row],[Tanggal]]&lt;&gt;"",Table1[[#This Row],[Tanggal]]+15,"")</f>
        <v>45041</v>
      </c>
      <c r="E10" s="13"/>
      <c r="F10" s="13" t="s">
        <v>15</v>
      </c>
      <c r="G10" s="13" t="str">
        <f>_xlfn.IFNA(VLOOKUP(Table1[[#This Row],[item]],INVT[[KODE]:[NAMA BARANG]],2,FALSE),"")</f>
        <v>Tinta Printer</v>
      </c>
      <c r="H10" s="13">
        <v>2</v>
      </c>
      <c r="I10" s="14">
        <f>_xlfn.IFNA(VLOOKUP(Table1[[#This Row],[item]],INVT[],8,),"")</f>
        <v>220000</v>
      </c>
      <c r="J10" s="14">
        <f>IFERROR(Table1[[#This Row],[qty]]*Table1[[#This Row],[price]],"")</f>
        <v>440000</v>
      </c>
      <c r="K10" s="28"/>
      <c r="L10" s="14">
        <f>IFERROR(Table1[[#This Row],[gross]]*Table1[[#This Row],[disc%]],"")</f>
        <v>0</v>
      </c>
      <c r="M10" s="14">
        <f>IFERROR(Table1[[#This Row],[gross]]-Table1[[#This Row],[discount]],"")</f>
        <v>440000</v>
      </c>
      <c r="N10" s="14">
        <f>IFERROR(Table1[[#This Row],[BeforeTax]]*10%,"")</f>
        <v>44000</v>
      </c>
      <c r="O10" s="14">
        <f>IFERROR(Table1[[#This Row],[BeforeTax]]+Table1[[#This Row],[tax]],"")</f>
        <v>484000</v>
      </c>
    </row>
    <row r="11" spans="2:15" x14ac:dyDescent="0.25">
      <c r="C11" s="1"/>
      <c r="D11" s="1" t="str">
        <f>IF(Table1[[#This Row],[Tanggal]]&lt;&gt;"",Table1[[#This Row],[Tanggal]]+15,"")</f>
        <v/>
      </c>
      <c r="G11" t="str">
        <f>_xlfn.IFNA(VLOOKUP(Table1[[#This Row],[item]],INVT[[KODE]:[NAMA BARANG]],2,FALSE),"")</f>
        <v/>
      </c>
      <c r="I11" s="6" t="str">
        <f>_xlfn.IFNA(VLOOKUP(Table1[[#This Row],[item]],INVT[],8,),"")</f>
        <v/>
      </c>
      <c r="J11" s="6" t="str">
        <f>IFERROR(Table1[[#This Row],[qty]]*Table1[[#This Row],[price]],"")</f>
        <v/>
      </c>
      <c r="K11" s="23"/>
      <c r="L11" s="6" t="str">
        <f>IFERROR(Table1[[#This Row],[gross]]*Table1[[#This Row],[disc%]],"")</f>
        <v/>
      </c>
      <c r="M11" s="6" t="str">
        <f>IFERROR(Table1[[#This Row],[gross]]-Table1[[#This Row],[discount]],"")</f>
        <v/>
      </c>
      <c r="N11" s="6" t="str">
        <f>IFERROR(Table1[[#This Row],[BeforeTax]]*10%,"")</f>
        <v/>
      </c>
      <c r="O11" s="6" t="str">
        <f>IFERROR(Table1[[#This Row],[BeforeTax]]+Table1[[#This Row],[tax]],"")</f>
        <v/>
      </c>
    </row>
    <row r="12" spans="2:15" x14ac:dyDescent="0.25">
      <c r="B12" s="17" t="s">
        <v>55</v>
      </c>
      <c r="C12" s="16">
        <v>45032</v>
      </c>
      <c r="D12" s="16">
        <f>IF(Table1[[#This Row],[Tanggal]]&lt;&gt;"",Table1[[#This Row],[Tanggal]]+15,"")</f>
        <v>45047</v>
      </c>
      <c r="E12" s="17" t="s">
        <v>26</v>
      </c>
      <c r="F12" s="17" t="s">
        <v>16</v>
      </c>
      <c r="G12" s="17" t="str">
        <f>_xlfn.IFNA(VLOOKUP(Table1[[#This Row],[item]],INVT[[KODE]:[NAMA BARANG]],2,FALSE),"")</f>
        <v>Charger m55</v>
      </c>
      <c r="H12" s="17">
        <v>10</v>
      </c>
      <c r="I12" s="18">
        <f>_xlfn.IFNA(VLOOKUP(Table1[[#This Row],[item]],INVT[],8,),"")</f>
        <v>180000</v>
      </c>
      <c r="J12" s="18">
        <f>IFERROR(Table1[[#This Row],[qty]]*Table1[[#This Row],[price]],"")</f>
        <v>1800000</v>
      </c>
      <c r="K12" s="29"/>
      <c r="L12" s="18">
        <f>IFERROR(Table1[[#This Row],[gross]]*Table1[[#This Row],[disc%]],"")</f>
        <v>0</v>
      </c>
      <c r="M12" s="18">
        <f>IFERROR(Table1[[#This Row],[gross]]-Table1[[#This Row],[discount]],"")</f>
        <v>1800000</v>
      </c>
      <c r="N12" s="18">
        <f>IFERROR(Table1[[#This Row],[BeforeTax]]*10%,"")</f>
        <v>180000</v>
      </c>
      <c r="O12" s="18">
        <f>IFERROR(Table1[[#This Row],[BeforeTax]]+Table1[[#This Row],[tax]],"")</f>
        <v>1980000</v>
      </c>
    </row>
    <row r="13" spans="2:15" x14ac:dyDescent="0.25">
      <c r="B13" s="17" t="s">
        <v>55</v>
      </c>
      <c r="C13" s="16">
        <v>45032</v>
      </c>
      <c r="D13" s="16">
        <f>IF(Table1[[#This Row],[Tanggal]]&lt;&gt;"",Table1[[#This Row],[Tanggal]]+15,"")</f>
        <v>45047</v>
      </c>
      <c r="E13" s="17" t="s">
        <v>26</v>
      </c>
      <c r="F13" s="17" t="s">
        <v>17</v>
      </c>
      <c r="G13" s="17" t="str">
        <f>_xlfn.IFNA(VLOOKUP(Table1[[#This Row],[item]],INVT[[KODE]:[NAMA BARANG]],2,FALSE),"")</f>
        <v>Laptop W12</v>
      </c>
      <c r="H13" s="17">
        <v>2</v>
      </c>
      <c r="I13" s="18">
        <f>_xlfn.IFNA(VLOOKUP(Table1[[#This Row],[item]],INVT[],8,),"")</f>
        <v>5670000</v>
      </c>
      <c r="J13" s="18">
        <f>IFERROR(Table1[[#This Row],[qty]]*Table1[[#This Row],[price]],"")</f>
        <v>11340000</v>
      </c>
      <c r="K13" s="29">
        <v>0.1</v>
      </c>
      <c r="L13" s="18">
        <f>IFERROR(Table1[[#This Row],[gross]]*Table1[[#This Row],[disc%]],"")</f>
        <v>1134000</v>
      </c>
      <c r="M13" s="18">
        <f>IFERROR(Table1[[#This Row],[gross]]-Table1[[#This Row],[discount]],"")</f>
        <v>10206000</v>
      </c>
      <c r="N13" s="18">
        <f>IFERROR(Table1[[#This Row],[BeforeTax]]*10%,"")</f>
        <v>1020600</v>
      </c>
      <c r="O13" s="18">
        <f>IFERROR(Table1[[#This Row],[BeforeTax]]+Table1[[#This Row],[tax]],"")</f>
        <v>11226600</v>
      </c>
    </row>
    <row r="14" spans="2:15" x14ac:dyDescent="0.25">
      <c r="B14" s="17" t="s">
        <v>55</v>
      </c>
      <c r="C14" s="16">
        <v>45032</v>
      </c>
      <c r="D14" s="16">
        <f>IF(Table1[[#This Row],[Tanggal]]&lt;&gt;"",Table1[[#This Row],[Tanggal]]+15,"")</f>
        <v>45047</v>
      </c>
      <c r="E14" s="17" t="s">
        <v>26</v>
      </c>
      <c r="F14" s="17" t="s">
        <v>10</v>
      </c>
      <c r="G14" s="17" t="str">
        <f>_xlfn.IFNA(VLOOKUP(Table1[[#This Row],[item]],INVT[[KODE]:[NAMA BARANG]],2,FALSE),"")</f>
        <v>Smartphone X1</v>
      </c>
      <c r="H14" s="17">
        <v>4</v>
      </c>
      <c r="I14" s="18">
        <f>_xlfn.IFNA(VLOOKUP(Table1[[#This Row],[item]],INVT[],8,),"")</f>
        <v>2350000</v>
      </c>
      <c r="J14" s="18">
        <f>IFERROR(Table1[[#This Row],[qty]]*Table1[[#This Row],[price]],"")</f>
        <v>9400000</v>
      </c>
      <c r="K14" s="29">
        <v>0.02</v>
      </c>
      <c r="L14" s="18">
        <f>IFERROR(Table1[[#This Row],[gross]]*Table1[[#This Row],[disc%]],"")</f>
        <v>188000</v>
      </c>
      <c r="M14" s="18">
        <f>IFERROR(Table1[[#This Row],[gross]]-Table1[[#This Row],[discount]],"")</f>
        <v>9212000</v>
      </c>
      <c r="N14" s="18">
        <f>IFERROR(Table1[[#This Row],[BeforeTax]]*10%,"")</f>
        <v>921200</v>
      </c>
      <c r="O14" s="18">
        <f>IFERROR(Table1[[#This Row],[BeforeTax]]+Table1[[#This Row],[tax]],"")</f>
        <v>10133200</v>
      </c>
    </row>
    <row r="15" spans="2:15" x14ac:dyDescent="0.25">
      <c r="B15" s="17" t="s">
        <v>55</v>
      </c>
      <c r="C15" s="16">
        <v>45032</v>
      </c>
      <c r="D15" s="16">
        <f>IF(Table1[[#This Row],[Tanggal]]&lt;&gt;"",Table1[[#This Row],[Tanggal]]+15,"")</f>
        <v>45047</v>
      </c>
      <c r="E15" s="17" t="s">
        <v>26</v>
      </c>
      <c r="F15" s="17" t="s">
        <v>11</v>
      </c>
      <c r="G15" s="17" t="str">
        <f>_xlfn.IFNA(VLOOKUP(Table1[[#This Row],[item]],INVT[[KODE]:[NAMA BARANG]],2,FALSE),"")</f>
        <v>Smartphone M22</v>
      </c>
      <c r="H15" s="17">
        <v>3</v>
      </c>
      <c r="I15" s="18">
        <f>_xlfn.IFNA(VLOOKUP(Table1[[#This Row],[item]],INVT[],8,),"")</f>
        <v>2800000</v>
      </c>
      <c r="J15" s="18">
        <f>IFERROR(Table1[[#This Row],[qty]]*Table1[[#This Row],[price]],"")</f>
        <v>8400000</v>
      </c>
      <c r="K15" s="29"/>
      <c r="L15" s="18">
        <f>IFERROR(Table1[[#This Row],[gross]]*Table1[[#This Row],[disc%]],"")</f>
        <v>0</v>
      </c>
      <c r="M15" s="18">
        <f>IFERROR(Table1[[#This Row],[gross]]-Table1[[#This Row],[discount]],"")</f>
        <v>8400000</v>
      </c>
      <c r="N15" s="18">
        <f>IFERROR(Table1[[#This Row],[BeforeTax]]*10%,"")</f>
        <v>840000</v>
      </c>
      <c r="O15" s="18">
        <f>IFERROR(Table1[[#This Row],[BeforeTax]]+Table1[[#This Row],[tax]],"")</f>
        <v>9240000</v>
      </c>
    </row>
    <row r="16" spans="2:15" x14ac:dyDescent="0.25">
      <c r="B16" s="17" t="s">
        <v>55</v>
      </c>
      <c r="C16" s="16">
        <v>45032</v>
      </c>
      <c r="D16" s="16">
        <f>IF(Table1[[#This Row],[Tanggal]]&lt;&gt;"",Table1[[#This Row],[Tanggal]]+15,"")</f>
        <v>45047</v>
      </c>
      <c r="E16" s="17" t="s">
        <v>26</v>
      </c>
      <c r="F16" s="17" t="s">
        <v>12</v>
      </c>
      <c r="G16" s="15" t="str">
        <f>_xlfn.IFNA(VLOOKUP(Table1[[#This Row],[item]],INVT[[KODE]:[NAMA BARANG]],2,FALSE),"")</f>
        <v>Laptop INDO</v>
      </c>
      <c r="H16" s="17">
        <v>1</v>
      </c>
      <c r="I16" s="18">
        <f>_xlfn.IFNA(VLOOKUP(Table1[[#This Row],[item]],INVT[],8,),"")</f>
        <v>8800000</v>
      </c>
      <c r="J16" s="18">
        <f>IFERROR(Table1[[#This Row],[qty]]*Table1[[#This Row],[price]],"")</f>
        <v>8800000</v>
      </c>
      <c r="K16" s="29"/>
      <c r="L16" s="18">
        <f>IFERROR(Table1[[#This Row],[gross]]*Table1[[#This Row],[disc%]],"")</f>
        <v>0</v>
      </c>
      <c r="M16" s="18">
        <f>IFERROR(Table1[[#This Row],[gross]]-Table1[[#This Row],[discount]],"")</f>
        <v>8800000</v>
      </c>
      <c r="N16" s="18">
        <f>IFERROR(Table1[[#This Row],[BeforeTax]]*10%,"")</f>
        <v>880000</v>
      </c>
      <c r="O16" s="18">
        <f>IFERROR(Table1[[#This Row],[BeforeTax]]+Table1[[#This Row],[tax]],"")</f>
        <v>9680000</v>
      </c>
    </row>
    <row r="17" spans="2:15" x14ac:dyDescent="0.25">
      <c r="B17" s="17" t="s">
        <v>55</v>
      </c>
      <c r="C17" s="16">
        <v>45032</v>
      </c>
      <c r="D17" s="16">
        <f>IF(Table1[[#This Row],[Tanggal]]&lt;&gt;"",Table1[[#This Row],[Tanggal]]+15,"")</f>
        <v>45047</v>
      </c>
      <c r="E17" s="17" t="s">
        <v>26</v>
      </c>
      <c r="F17" s="17" t="s">
        <v>15</v>
      </c>
      <c r="G17" s="15" t="str">
        <f>_xlfn.IFNA(VLOOKUP(Table1[[#This Row],[item]],INVT[[KODE]:[NAMA BARANG]],2,FALSE),"")</f>
        <v>Tinta Printer</v>
      </c>
      <c r="H17" s="17">
        <v>4</v>
      </c>
      <c r="I17" s="18">
        <f>_xlfn.IFNA(VLOOKUP(Table1[[#This Row],[item]],INVT[],8,),"")</f>
        <v>220000</v>
      </c>
      <c r="J17" s="18">
        <f>IFERROR(Table1[[#This Row],[qty]]*Table1[[#This Row],[price]],"")</f>
        <v>880000</v>
      </c>
      <c r="K17" s="29"/>
      <c r="L17" s="18">
        <f>IFERROR(Table1[[#This Row],[gross]]*Table1[[#This Row],[disc%]],"")</f>
        <v>0</v>
      </c>
      <c r="M17" s="18">
        <f>IFERROR(Table1[[#This Row],[gross]]-Table1[[#This Row],[discount]],"")</f>
        <v>880000</v>
      </c>
      <c r="N17" s="18">
        <f>IFERROR(Table1[[#This Row],[BeforeTax]]*10%,"")</f>
        <v>88000</v>
      </c>
      <c r="O17" s="18">
        <f>IFERROR(Table1[[#This Row],[BeforeTax]]+Table1[[#This Row],[tax]],"")</f>
        <v>968000</v>
      </c>
    </row>
    <row r="18" spans="2:15" x14ac:dyDescent="0.25">
      <c r="B18" s="17" t="s">
        <v>55</v>
      </c>
      <c r="C18" s="16">
        <v>45032</v>
      </c>
      <c r="D18" s="16">
        <f>IF(Table1[[#This Row],[Tanggal]]&lt;&gt;"",Table1[[#This Row],[Tanggal]]+15,"")</f>
        <v>45047</v>
      </c>
      <c r="E18" s="17" t="s">
        <v>26</v>
      </c>
      <c r="F18" s="17" t="s">
        <v>8</v>
      </c>
      <c r="G18" s="15" t="str">
        <f>_xlfn.IFNA(VLOOKUP(Table1[[#This Row],[item]],INVT[[KODE]:[NAMA BARANG]],2,FALSE),"")</f>
        <v>Kertas F4</v>
      </c>
      <c r="H18" s="17">
        <v>5</v>
      </c>
      <c r="I18" s="18">
        <f>_xlfn.IFNA(VLOOKUP(Table1[[#This Row],[item]],INVT[],8,),"")</f>
        <v>130000</v>
      </c>
      <c r="J18" s="18">
        <f>IFERROR(Table1[[#This Row],[qty]]*Table1[[#This Row],[price]],"")</f>
        <v>650000</v>
      </c>
      <c r="K18" s="29"/>
      <c r="L18" s="18">
        <f>IFERROR(Table1[[#This Row],[gross]]*Table1[[#This Row],[disc%]],"")</f>
        <v>0</v>
      </c>
      <c r="M18" s="18">
        <f>IFERROR(Table1[[#This Row],[gross]]-Table1[[#This Row],[discount]],"")</f>
        <v>650000</v>
      </c>
      <c r="N18" s="18">
        <f>IFERROR(Table1[[#This Row],[BeforeTax]]*10%,"")</f>
        <v>65000</v>
      </c>
      <c r="O18" s="18">
        <f>IFERROR(Table1[[#This Row],[BeforeTax]]+Table1[[#This Row],[tax]],"")</f>
        <v>715000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invt</vt:lpstr>
      <vt:lpstr>req</vt:lpstr>
      <vt:lpstr>inv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nomen</dc:creator>
  <cp:lastModifiedBy>nomen</cp:lastModifiedBy>
  <dcterms:created xsi:type="dcterms:W3CDTF">2023-03-16T08:36:51Z</dcterms:created>
  <dcterms:modified xsi:type="dcterms:W3CDTF">2023-03-19T11:49:40Z</dcterms:modified>
</cp:coreProperties>
</file>