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05" windowWidth="17235" windowHeight="1080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5" i="1"/>
  <c r="L19" s="1"/>
  <c r="G20"/>
  <c r="E20"/>
  <c r="K20" s="1"/>
  <c r="C3"/>
  <c r="J10" s="1"/>
  <c r="U10" s="1"/>
  <c r="J9"/>
  <c r="O18" s="1"/>
  <c r="C9"/>
  <c r="K14"/>
  <c r="K15"/>
  <c r="K16"/>
  <c r="K17"/>
  <c r="E11"/>
  <c r="K11" s="1"/>
  <c r="E12"/>
  <c r="K12" s="1"/>
  <c r="E13"/>
  <c r="K13" s="1"/>
  <c r="E14"/>
  <c r="E15"/>
  <c r="E16"/>
  <c r="E17"/>
  <c r="E18"/>
  <c r="K18" s="1"/>
  <c r="E19"/>
  <c r="K19" s="1"/>
  <c r="E10"/>
  <c r="K10" s="1"/>
  <c r="G16"/>
  <c r="G17"/>
  <c r="G18"/>
  <c r="G19"/>
  <c r="G15"/>
  <c r="G11"/>
  <c r="G12"/>
  <c r="G13"/>
  <c r="G14"/>
  <c r="G10"/>
  <c r="T16" l="1"/>
  <c r="T15"/>
  <c r="S10"/>
  <c r="S11"/>
  <c r="S19"/>
  <c r="S12"/>
  <c r="T14"/>
  <c r="S14"/>
  <c r="T13"/>
  <c r="J20"/>
  <c r="U20" s="1"/>
  <c r="S15"/>
  <c r="T11"/>
  <c r="R10"/>
  <c r="S16"/>
  <c r="T10"/>
  <c r="T19"/>
  <c r="S17"/>
  <c r="O9"/>
  <c r="T18"/>
  <c r="S18"/>
  <c r="S9"/>
  <c r="T17"/>
  <c r="S13"/>
  <c r="T12"/>
  <c r="L18"/>
  <c r="L12"/>
  <c r="L10"/>
  <c r="L17"/>
  <c r="L16"/>
  <c r="L11"/>
  <c r="L20"/>
  <c r="L13"/>
  <c r="L14"/>
  <c r="L15"/>
  <c r="T20"/>
  <c r="S20"/>
  <c r="O20"/>
  <c r="O16"/>
  <c r="O17"/>
  <c r="O19"/>
  <c r="O11"/>
  <c r="O12"/>
  <c r="O10"/>
  <c r="O13"/>
  <c r="O14"/>
  <c r="O15"/>
  <c r="J12"/>
  <c r="J11"/>
  <c r="J19"/>
  <c r="J18"/>
  <c r="J13"/>
  <c r="J14"/>
  <c r="J15"/>
  <c r="J16"/>
  <c r="J17"/>
  <c r="R20" l="1"/>
  <c r="R16"/>
  <c r="U16"/>
  <c r="R17"/>
  <c r="U17"/>
  <c r="R12"/>
  <c r="U12"/>
  <c r="R11"/>
  <c r="U11"/>
  <c r="U19"/>
  <c r="R19"/>
  <c r="U18"/>
  <c r="R18"/>
  <c r="R13"/>
  <c r="U13"/>
  <c r="R14"/>
  <c r="U14"/>
  <c r="U15"/>
  <c r="R15"/>
</calcChain>
</file>

<file path=xl/sharedStrings.xml><?xml version="1.0" encoding="utf-8"?>
<sst xmlns="http://schemas.openxmlformats.org/spreadsheetml/2006/main" count="50" uniqueCount="42">
  <si>
    <t>sun</t>
  </si>
  <si>
    <t>mercury</t>
  </si>
  <si>
    <t>venus</t>
  </si>
  <si>
    <t>earth</t>
  </si>
  <si>
    <t>mars</t>
  </si>
  <si>
    <t>jupiter</t>
  </si>
  <si>
    <t>saturn</t>
  </si>
  <si>
    <t>uranus</t>
  </si>
  <si>
    <t>neptune</t>
  </si>
  <si>
    <t>pluto</t>
  </si>
  <si>
    <t>diameter / pixel</t>
  </si>
  <si>
    <t>distance / pixel</t>
  </si>
  <si>
    <t>orbit period / second</t>
  </si>
  <si>
    <t>(4d)</t>
  </si>
  <si>
    <t>-</t>
  </si>
  <si>
    <t>distance to sun / m</t>
  </si>
  <si>
    <t>pixel count / time</t>
  </si>
  <si>
    <t>diameter /pixel</t>
  </si>
  <si>
    <t>distance to sun / pixel</t>
  </si>
  <si>
    <t>orbit period / s</t>
  </si>
  <si>
    <t>distances / period</t>
  </si>
  <si>
    <t>orbit days</t>
  </si>
  <si>
    <t>orbit years</t>
  </si>
  <si>
    <t>radius / km</t>
  </si>
  <si>
    <t>moon</t>
  </si>
  <si>
    <t>eccentricity</t>
  </si>
  <si>
    <t>m</t>
  </si>
  <si>
    <t>units provieded</t>
  </si>
  <si>
    <t>px</t>
  </si>
  <si>
    <t>km</t>
  </si>
  <si>
    <t>css orbit width / px</t>
  </si>
  <si>
    <t>required radius sun</t>
  </si>
  <si>
    <t>top</t>
  </si>
  <si>
    <t>right</t>
  </si>
  <si>
    <t>bottom</t>
  </si>
  <si>
    <t>left</t>
  </si>
  <si>
    <t>h2 width and height</t>
  </si>
  <si>
    <t>h2 margin (orbit)</t>
  </si>
  <si>
    <t>h2:before dims (planet)</t>
  </si>
  <si>
    <t>asteroids</t>
  </si>
  <si>
    <t>distance to sun / 10^6 km</t>
  </si>
  <si>
    <t>Data according to AN INTRODUCTION TO THE SOLAR SYSTEM, McBride, Gilmour, 2007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</si>
</sst>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quotePrefix="1"/>
    <xf numFmtId="0" fontId="0" fillId="0" borderId="0" xfId="0" applyAlignment="1">
      <alignment horizontal="center"/>
    </xf>
    <xf numFmtId="11" fontId="0" fillId="0" borderId="0" xfId="0" applyNumberFormat="1"/>
    <xf numFmtId="0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20"/>
  <sheetViews>
    <sheetView tabSelected="1" topLeftCell="B1" workbookViewId="0">
      <pane xSplit="1890" topLeftCell="Q1" activePane="topRight"/>
      <selection activeCell="L1" sqref="L1"/>
      <selection pane="topRight" activeCell="S14" sqref="S14"/>
    </sheetView>
  </sheetViews>
  <sheetFormatPr defaultRowHeight="15"/>
  <cols>
    <col min="2" max="2" width="15.42578125" bestFit="1" customWidth="1"/>
    <col min="3" max="3" width="12.140625" bestFit="1" customWidth="1"/>
    <col min="4" max="4" width="23.5703125" bestFit="1" customWidth="1"/>
    <col min="5" max="6" width="18" customWidth="1"/>
    <col min="7" max="7" width="14.28515625" bestFit="1" customWidth="1"/>
    <col min="8" max="9" width="11.5703125" customWidth="1"/>
    <col min="10" max="10" width="15" bestFit="1" customWidth="1"/>
    <col min="11" max="11" width="20.7109375" bestFit="1" customWidth="1"/>
    <col min="12" max="12" width="14.28515625" bestFit="1" customWidth="1"/>
    <col min="14" max="14" width="18" bestFit="1" customWidth="1"/>
    <col min="19" max="19" width="18.85546875" bestFit="1" customWidth="1"/>
    <col min="20" max="20" width="11.28515625" customWidth="1"/>
    <col min="21" max="21" width="11.7109375" customWidth="1"/>
  </cols>
  <sheetData>
    <row r="1" spans="1:21">
      <c r="A1" t="s">
        <v>41</v>
      </c>
    </row>
    <row r="2" spans="1:21">
      <c r="F2" t="s">
        <v>27</v>
      </c>
      <c r="H2" t="s">
        <v>31</v>
      </c>
    </row>
    <row r="3" spans="1:21">
      <c r="B3" t="s">
        <v>10</v>
      </c>
      <c r="C3">
        <f>($C$9/$H$3)/2</f>
        <v>1133.5504885993485</v>
      </c>
      <c r="D3" t="s">
        <v>29</v>
      </c>
      <c r="H3">
        <v>307</v>
      </c>
      <c r="I3" t="s">
        <v>28</v>
      </c>
    </row>
    <row r="4" spans="1:21">
      <c r="B4" t="s">
        <v>11</v>
      </c>
      <c r="C4">
        <v>7125000000</v>
      </c>
      <c r="D4" t="s">
        <v>26</v>
      </c>
      <c r="F4" s="3">
        <v>1000000000</v>
      </c>
      <c r="G4" t="s">
        <v>26</v>
      </c>
    </row>
    <row r="5" spans="1:21">
      <c r="B5" t="s">
        <v>12</v>
      </c>
      <c r="C5">
        <f>4*24*60*60</f>
        <v>345600</v>
      </c>
      <c r="D5" t="s">
        <v>13</v>
      </c>
      <c r="E5" s="1"/>
      <c r="F5" s="1"/>
    </row>
    <row r="6" spans="1:21">
      <c r="D6" s="1"/>
      <c r="E6" s="1"/>
      <c r="F6" s="1"/>
    </row>
    <row r="7" spans="1:21">
      <c r="C7" s="5" t="s">
        <v>20</v>
      </c>
      <c r="D7" s="5"/>
      <c r="E7" s="5"/>
      <c r="F7" s="5"/>
      <c r="G7" s="5"/>
      <c r="H7" s="2"/>
      <c r="I7" s="2"/>
      <c r="J7" s="5" t="s">
        <v>16</v>
      </c>
      <c r="K7" s="5"/>
      <c r="L7" s="5"/>
      <c r="N7" t="s">
        <v>30</v>
      </c>
      <c r="O7" s="5" t="s">
        <v>37</v>
      </c>
      <c r="P7" s="5"/>
      <c r="Q7" s="5"/>
      <c r="R7" s="5"/>
      <c r="S7" s="5"/>
      <c r="T7" s="5" t="s">
        <v>38</v>
      </c>
      <c r="U7" s="5"/>
    </row>
    <row r="8" spans="1:21">
      <c r="C8" t="s">
        <v>23</v>
      </c>
      <c r="D8" t="s">
        <v>40</v>
      </c>
      <c r="E8" t="s">
        <v>15</v>
      </c>
      <c r="F8" t="s">
        <v>25</v>
      </c>
      <c r="G8" t="s">
        <v>19</v>
      </c>
      <c r="H8" t="s">
        <v>21</v>
      </c>
      <c r="I8" t="s">
        <v>22</v>
      </c>
      <c r="J8" t="s">
        <v>17</v>
      </c>
      <c r="K8" t="s">
        <v>18</v>
      </c>
      <c r="L8" t="s">
        <v>19</v>
      </c>
      <c r="O8" t="s">
        <v>32</v>
      </c>
      <c r="P8" t="s">
        <v>33</v>
      </c>
      <c r="Q8" t="s">
        <v>34</v>
      </c>
      <c r="R8" t="s">
        <v>35</v>
      </c>
      <c r="S8" t="s">
        <v>36</v>
      </c>
      <c r="T8" t="s">
        <v>32</v>
      </c>
      <c r="U8" t="s">
        <v>33</v>
      </c>
    </row>
    <row r="9" spans="1:21">
      <c r="B9" t="s">
        <v>0</v>
      </c>
      <c r="C9">
        <f>1392000/2</f>
        <v>696000</v>
      </c>
      <c r="D9" s="1" t="s">
        <v>14</v>
      </c>
      <c r="E9" s="1"/>
      <c r="F9" s="1" t="s">
        <v>14</v>
      </c>
      <c r="G9" s="1" t="s">
        <v>14</v>
      </c>
      <c r="H9" s="1"/>
      <c r="I9" s="1"/>
      <c r="J9">
        <f>$H$3</f>
        <v>307</v>
      </c>
      <c r="K9" s="1" t="s">
        <v>14</v>
      </c>
      <c r="L9" s="1" t="s">
        <v>14</v>
      </c>
      <c r="O9" t="e">
        <f>-$J$9-K9</f>
        <v>#VALUE!</v>
      </c>
      <c r="S9" t="e">
        <f>($J$9*2)+(K9*2)</f>
        <v>#VALUE!</v>
      </c>
    </row>
    <row r="10" spans="1:21">
      <c r="B10" t="s">
        <v>1</v>
      </c>
      <c r="C10">
        <v>2440</v>
      </c>
      <c r="D10">
        <v>57.91</v>
      </c>
      <c r="E10" s="3">
        <f>D10*$F$4</f>
        <v>57910000000</v>
      </c>
      <c r="G10">
        <f>H10*24*60*60</f>
        <v>7603200</v>
      </c>
      <c r="H10">
        <v>88</v>
      </c>
      <c r="J10">
        <f>C10/$C$3</f>
        <v>2.1525287356321843</v>
      </c>
      <c r="K10" s="4">
        <f t="shared" ref="K10:K20" si="0">E10/$C$4</f>
        <v>8.1277192982456139</v>
      </c>
      <c r="L10">
        <f>G10/$C$5</f>
        <v>22</v>
      </c>
      <c r="O10">
        <f>-$J$9-K10</f>
        <v>-315.12771929824561</v>
      </c>
      <c r="P10">
        <v>0</v>
      </c>
      <c r="Q10">
        <v>0</v>
      </c>
      <c r="R10">
        <f>-(K10+(J10/2))</f>
        <v>-9.2039836660617063</v>
      </c>
      <c r="S10">
        <f t="shared" ref="S10:S20" si="1">($J$9*2)+(K10*2)</f>
        <v>630.25543859649122</v>
      </c>
      <c r="T10">
        <f>$J$9+K10</f>
        <v>315.12771929824561</v>
      </c>
      <c r="U10">
        <f>-(J10/2)</f>
        <v>-1.0762643678160921</v>
      </c>
    </row>
    <row r="11" spans="1:21">
      <c r="B11" t="s">
        <v>2</v>
      </c>
      <c r="C11">
        <v>6052</v>
      </c>
      <c r="D11">
        <v>108.2</v>
      </c>
      <c r="E11" s="3">
        <f t="shared" ref="E11:E20" si="2">D11*$F$4</f>
        <v>108200000000</v>
      </c>
      <c r="G11">
        <f t="shared" ref="G11:G14" si="3">H11*24*60*60</f>
        <v>19414079.999999996</v>
      </c>
      <c r="H11">
        <v>224.7</v>
      </c>
      <c r="J11">
        <f t="shared" ref="J11:J20" si="4">C11/$C$3</f>
        <v>5.3389770114942534</v>
      </c>
      <c r="K11" s="4">
        <f t="shared" si="0"/>
        <v>15.185964912280701</v>
      </c>
      <c r="L11">
        <f t="shared" ref="L11:L20" si="5">G11/$C$5</f>
        <v>56.17499999999999</v>
      </c>
      <c r="O11">
        <f t="shared" ref="O11:O20" si="6">-$J$9-K11</f>
        <v>-322.18596491228072</v>
      </c>
      <c r="P11">
        <v>0</v>
      </c>
      <c r="Q11">
        <v>0</v>
      </c>
      <c r="R11">
        <f t="shared" ref="R11:R20" si="7">-(K11+(J11/2))</f>
        <v>-17.855453418027828</v>
      </c>
      <c r="S11">
        <f t="shared" si="1"/>
        <v>644.37192982456145</v>
      </c>
      <c r="T11">
        <f t="shared" ref="T11:T20" si="8">$J$9+K11</f>
        <v>322.18596491228072</v>
      </c>
      <c r="U11">
        <f t="shared" ref="U11:U20" si="9">-(J11/2)</f>
        <v>-2.6694885057471267</v>
      </c>
    </row>
    <row r="12" spans="1:21">
      <c r="B12" t="s">
        <v>3</v>
      </c>
      <c r="C12">
        <v>6371</v>
      </c>
      <c r="D12">
        <v>149.6</v>
      </c>
      <c r="E12" s="3">
        <f t="shared" si="2"/>
        <v>149600000000</v>
      </c>
      <c r="G12">
        <f t="shared" si="3"/>
        <v>31536000</v>
      </c>
      <c r="H12">
        <v>365</v>
      </c>
      <c r="J12">
        <f t="shared" si="4"/>
        <v>5.6203936781609203</v>
      </c>
      <c r="K12" s="4">
        <f t="shared" si="0"/>
        <v>20.996491228070177</v>
      </c>
      <c r="L12">
        <f t="shared" si="5"/>
        <v>91.25</v>
      </c>
      <c r="O12">
        <f t="shared" si="6"/>
        <v>-327.99649122807017</v>
      </c>
      <c r="P12">
        <v>0</v>
      </c>
      <c r="Q12">
        <v>0</v>
      </c>
      <c r="R12">
        <f t="shared" si="7"/>
        <v>-23.806688067150638</v>
      </c>
      <c r="S12">
        <f t="shared" si="1"/>
        <v>655.99298245614034</v>
      </c>
      <c r="T12">
        <f t="shared" si="8"/>
        <v>327.99649122807017</v>
      </c>
      <c r="U12">
        <f t="shared" si="9"/>
        <v>-2.8101968390804601</v>
      </c>
    </row>
    <row r="13" spans="1:21">
      <c r="B13" t="s">
        <v>24</v>
      </c>
      <c r="C13">
        <v>1738</v>
      </c>
      <c r="D13">
        <v>149.6</v>
      </c>
      <c r="E13" s="3">
        <f t="shared" si="2"/>
        <v>149600000000</v>
      </c>
      <c r="G13">
        <f t="shared" si="3"/>
        <v>0</v>
      </c>
      <c r="H13">
        <v>0</v>
      </c>
      <c r="J13">
        <f t="shared" si="4"/>
        <v>1.5332356321839082</v>
      </c>
      <c r="K13" s="4">
        <f t="shared" si="0"/>
        <v>20.996491228070177</v>
      </c>
      <c r="L13">
        <f t="shared" si="5"/>
        <v>0</v>
      </c>
      <c r="O13">
        <f t="shared" si="6"/>
        <v>-327.99649122807017</v>
      </c>
      <c r="P13">
        <v>0</v>
      </c>
      <c r="Q13">
        <v>0</v>
      </c>
      <c r="R13">
        <f t="shared" si="7"/>
        <v>-21.763109044162132</v>
      </c>
      <c r="S13">
        <f t="shared" si="1"/>
        <v>655.99298245614034</v>
      </c>
      <c r="T13">
        <f t="shared" si="8"/>
        <v>327.99649122807017</v>
      </c>
      <c r="U13">
        <f t="shared" si="9"/>
        <v>-0.76661781609195412</v>
      </c>
    </row>
    <row r="14" spans="1:21">
      <c r="B14" t="s">
        <v>4</v>
      </c>
      <c r="C14">
        <v>3390</v>
      </c>
      <c r="D14">
        <v>227.9</v>
      </c>
      <c r="E14" s="3">
        <f t="shared" si="2"/>
        <v>227900000000</v>
      </c>
      <c r="G14">
        <f t="shared" si="3"/>
        <v>59313600</v>
      </c>
      <c r="H14">
        <v>686.5</v>
      </c>
      <c r="J14">
        <f t="shared" si="4"/>
        <v>2.9906034482758623</v>
      </c>
      <c r="K14" s="4">
        <f t="shared" si="0"/>
        <v>31.985964912280703</v>
      </c>
      <c r="L14">
        <f t="shared" si="5"/>
        <v>171.625</v>
      </c>
      <c r="O14">
        <f t="shared" si="6"/>
        <v>-338.98596491228068</v>
      </c>
      <c r="P14">
        <v>0</v>
      </c>
      <c r="Q14">
        <v>0</v>
      </c>
      <c r="R14">
        <f t="shared" si="7"/>
        <v>-33.481266636418631</v>
      </c>
      <c r="S14">
        <f t="shared" si="1"/>
        <v>677.97192982456136</v>
      </c>
      <c r="T14">
        <f t="shared" si="8"/>
        <v>338.98596491228068</v>
      </c>
      <c r="U14">
        <f t="shared" si="9"/>
        <v>-1.4953017241379312</v>
      </c>
    </row>
    <row r="15" spans="1:21">
      <c r="B15" t="s">
        <v>5</v>
      </c>
      <c r="C15">
        <v>69910</v>
      </c>
      <c r="D15">
        <v>778.4</v>
      </c>
      <c r="E15" s="3">
        <f t="shared" si="2"/>
        <v>778400000000</v>
      </c>
      <c r="G15">
        <f>I15*365*24*60*60</f>
        <v>374016959.99999994</v>
      </c>
      <c r="I15">
        <v>11.86</v>
      </c>
      <c r="J15">
        <f t="shared" si="4"/>
        <v>61.673477011494256</v>
      </c>
      <c r="K15" s="4">
        <f t="shared" si="0"/>
        <v>109.24912280701754</v>
      </c>
      <c r="L15">
        <f t="shared" si="5"/>
        <v>1082.2249999999999</v>
      </c>
      <c r="O15">
        <f t="shared" si="6"/>
        <v>-416.24912280701756</v>
      </c>
      <c r="P15">
        <v>0</v>
      </c>
      <c r="Q15">
        <v>0</v>
      </c>
      <c r="R15">
        <f t="shared" si="7"/>
        <v>-140.08586131276468</v>
      </c>
      <c r="S15">
        <f t="shared" si="1"/>
        <v>832.49824561403511</v>
      </c>
      <c r="T15">
        <f t="shared" si="8"/>
        <v>416.24912280701756</v>
      </c>
      <c r="U15">
        <f t="shared" si="9"/>
        <v>-30.836738505747128</v>
      </c>
    </row>
    <row r="16" spans="1:21">
      <c r="B16" t="s">
        <v>6</v>
      </c>
      <c r="C16">
        <v>58230</v>
      </c>
      <c r="D16">
        <v>1427</v>
      </c>
      <c r="E16" s="3">
        <f t="shared" si="2"/>
        <v>1427000000000</v>
      </c>
      <c r="G16">
        <f t="shared" ref="G16:G19" si="10">I16*365*24*60*60</f>
        <v>927789120</v>
      </c>
      <c r="I16">
        <v>29.42</v>
      </c>
      <c r="J16">
        <f t="shared" si="4"/>
        <v>51.369568965517246</v>
      </c>
      <c r="K16" s="4">
        <f t="shared" si="0"/>
        <v>200.28070175438597</v>
      </c>
      <c r="L16">
        <f t="shared" si="5"/>
        <v>2684.5749999999998</v>
      </c>
      <c r="O16">
        <f t="shared" si="6"/>
        <v>-507.28070175438597</v>
      </c>
      <c r="P16">
        <v>0</v>
      </c>
      <c r="Q16">
        <v>0</v>
      </c>
      <c r="R16">
        <f t="shared" si="7"/>
        <v>-225.9654862371446</v>
      </c>
      <c r="S16">
        <f t="shared" si="1"/>
        <v>1014.5614035087719</v>
      </c>
      <c r="T16">
        <f t="shared" si="8"/>
        <v>507.28070175438597</v>
      </c>
      <c r="U16">
        <f t="shared" si="9"/>
        <v>-25.684784482758623</v>
      </c>
    </row>
    <row r="17" spans="2:21">
      <c r="B17" t="s">
        <v>7</v>
      </c>
      <c r="C17">
        <v>25360</v>
      </c>
      <c r="D17">
        <v>2871</v>
      </c>
      <c r="E17" s="3">
        <f t="shared" si="2"/>
        <v>2871000000000</v>
      </c>
      <c r="G17">
        <f t="shared" si="10"/>
        <v>2641140000</v>
      </c>
      <c r="I17">
        <v>83.75</v>
      </c>
      <c r="J17">
        <f t="shared" si="4"/>
        <v>22.372183908045979</v>
      </c>
      <c r="K17" s="4">
        <f t="shared" si="0"/>
        <v>402.94736842105266</v>
      </c>
      <c r="L17">
        <f t="shared" si="5"/>
        <v>7642.1875</v>
      </c>
      <c r="O17">
        <f t="shared" si="6"/>
        <v>-709.94736842105272</v>
      </c>
      <c r="P17">
        <v>0</v>
      </c>
      <c r="Q17">
        <v>0</v>
      </c>
      <c r="R17">
        <f t="shared" si="7"/>
        <v>-414.13346037507563</v>
      </c>
      <c r="S17">
        <f t="shared" si="1"/>
        <v>1419.8947368421054</v>
      </c>
      <c r="T17">
        <f t="shared" si="8"/>
        <v>709.94736842105272</v>
      </c>
      <c r="U17">
        <f t="shared" si="9"/>
        <v>-11.18609195402299</v>
      </c>
    </row>
    <row r="18" spans="2:21">
      <c r="B18" t="s">
        <v>8</v>
      </c>
      <c r="C18">
        <v>24620</v>
      </c>
      <c r="D18">
        <v>4498</v>
      </c>
      <c r="E18" s="3">
        <f t="shared" si="2"/>
        <v>4498000000000</v>
      </c>
      <c r="G18">
        <f t="shared" si="10"/>
        <v>5162443199.999999</v>
      </c>
      <c r="I18">
        <v>163.69999999999999</v>
      </c>
      <c r="J18">
        <f t="shared" si="4"/>
        <v>21.719367816091957</v>
      </c>
      <c r="K18" s="4">
        <f t="shared" si="0"/>
        <v>631.29824561403507</v>
      </c>
      <c r="L18">
        <f t="shared" si="5"/>
        <v>14937.624999999996</v>
      </c>
      <c r="O18">
        <f t="shared" si="6"/>
        <v>-938.29824561403507</v>
      </c>
      <c r="P18">
        <v>0</v>
      </c>
      <c r="Q18">
        <v>0</v>
      </c>
      <c r="R18">
        <f t="shared" si="7"/>
        <v>-642.15792952208108</v>
      </c>
      <c r="S18">
        <f t="shared" si="1"/>
        <v>1876.5964912280701</v>
      </c>
      <c r="T18">
        <f t="shared" si="8"/>
        <v>938.29824561403507</v>
      </c>
      <c r="U18">
        <f t="shared" si="9"/>
        <v>-10.859683908045978</v>
      </c>
    </row>
    <row r="19" spans="2:21">
      <c r="B19" t="s">
        <v>9</v>
      </c>
      <c r="C19">
        <v>1137</v>
      </c>
      <c r="D19">
        <v>5906</v>
      </c>
      <c r="E19" s="3">
        <f t="shared" si="2"/>
        <v>5906000000000</v>
      </c>
      <c r="G19">
        <f t="shared" si="10"/>
        <v>7820928000</v>
      </c>
      <c r="I19">
        <v>248</v>
      </c>
      <c r="J19">
        <f t="shared" si="4"/>
        <v>1.0030431034482759</v>
      </c>
      <c r="K19" s="4">
        <f t="shared" si="0"/>
        <v>828.91228070175441</v>
      </c>
      <c r="L19">
        <f t="shared" si="5"/>
        <v>22630</v>
      </c>
      <c r="O19">
        <f t="shared" si="6"/>
        <v>-1135.9122807017543</v>
      </c>
      <c r="P19">
        <v>0</v>
      </c>
      <c r="Q19">
        <v>0</v>
      </c>
      <c r="R19">
        <f t="shared" si="7"/>
        <v>-829.41380225347859</v>
      </c>
      <c r="S19">
        <f t="shared" si="1"/>
        <v>2271.8245614035086</v>
      </c>
      <c r="T19">
        <f t="shared" si="8"/>
        <v>1135.9122807017543</v>
      </c>
      <c r="U19">
        <f t="shared" si="9"/>
        <v>-0.50152155172413793</v>
      </c>
    </row>
    <row r="20" spans="2:21">
      <c r="B20" t="s">
        <v>39</v>
      </c>
      <c r="D20">
        <v>375</v>
      </c>
      <c r="E20" s="3">
        <f t="shared" si="2"/>
        <v>375000000000</v>
      </c>
      <c r="G20">
        <f t="shared" ref="G20" si="11">H20*24*60*60</f>
        <v>129600000</v>
      </c>
      <c r="H20">
        <v>1500</v>
      </c>
      <c r="J20">
        <f t="shared" si="4"/>
        <v>0</v>
      </c>
      <c r="K20" s="4">
        <f t="shared" si="0"/>
        <v>52.631578947368418</v>
      </c>
      <c r="L20">
        <f t="shared" si="5"/>
        <v>375</v>
      </c>
      <c r="O20">
        <f t="shared" si="6"/>
        <v>-359.63157894736844</v>
      </c>
      <c r="P20">
        <v>0</v>
      </c>
      <c r="Q20">
        <v>0</v>
      </c>
      <c r="R20">
        <f t="shared" si="7"/>
        <v>-52.631578947368418</v>
      </c>
      <c r="S20">
        <f t="shared" si="1"/>
        <v>719.26315789473688</v>
      </c>
      <c r="T20">
        <f t="shared" si="8"/>
        <v>359.63157894736844</v>
      </c>
      <c r="U20">
        <f t="shared" si="9"/>
        <v>0</v>
      </c>
    </row>
  </sheetData>
  <mergeCells count="4">
    <mergeCell ref="J7:L7"/>
    <mergeCell ref="C7:G7"/>
    <mergeCell ref="T7:U7"/>
    <mergeCell ref="O7:S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gibbs</dc:creator>
  <cp:lastModifiedBy>gibbs</cp:lastModifiedBy>
  <dcterms:created xsi:type="dcterms:W3CDTF">2011-04-16T22:58:21Z</dcterms:created>
  <dcterms:modified xsi:type="dcterms:W3CDTF">2012-09-16T22:35:03Z</dcterms:modified>
</cp:coreProperties>
</file>