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OneDrive\Documents\"/>
    </mc:Choice>
  </mc:AlternateContent>
  <bookViews>
    <workbookView xWindow="0" yWindow="0" windowWidth="21570" windowHeight="9000" activeTab="1"/>
  </bookViews>
  <sheets>
    <sheet name="Cruise_Forecast" sheetId="1" r:id="rId1"/>
    <sheet name="Statistical_Analysis" sheetId="2" r:id="rId2"/>
  </sheets>
  <calcPr calcId="0"/>
</workbook>
</file>

<file path=xl/calcChain.xml><?xml version="1.0" encoding="utf-8"?>
<calcChain xmlns="http://schemas.openxmlformats.org/spreadsheetml/2006/main">
  <c r="I7" i="2" l="1"/>
  <c r="J8" i="2"/>
  <c r="K8" i="2"/>
  <c r="I8" i="2"/>
  <c r="J7" i="2"/>
  <c r="K7" i="2"/>
  <c r="J6" i="2"/>
  <c r="K6" i="2"/>
  <c r="I6" i="2"/>
  <c r="K5" i="2"/>
  <c r="J5" i="2"/>
  <c r="I5" i="2"/>
  <c r="J4" i="2"/>
  <c r="K4" i="2"/>
  <c r="I4" i="2"/>
  <c r="K3" i="2"/>
  <c r="J3" i="2"/>
  <c r="I3" i="2"/>
  <c r="D15" i="2" l="1"/>
  <c r="C15" i="2"/>
  <c r="C16" i="2" s="1"/>
  <c r="D14" i="2"/>
  <c r="C14" i="2"/>
  <c r="B14" i="2"/>
  <c r="B15" i="2" s="1"/>
  <c r="D13" i="2"/>
  <c r="C13" i="2"/>
  <c r="B13" i="2"/>
  <c r="C17" i="1"/>
  <c r="C16" i="1"/>
  <c r="C15" i="1"/>
  <c r="C14" i="1"/>
  <c r="C13" i="1"/>
  <c r="B17" i="1"/>
  <c r="B16" i="1"/>
  <c r="B15" i="1"/>
  <c r="B14" i="1"/>
  <c r="B13" i="1"/>
  <c r="D13" i="1"/>
  <c r="D14" i="1" s="1"/>
  <c r="D15" i="1" s="1"/>
  <c r="C17" i="2" l="1"/>
  <c r="B16" i="2"/>
  <c r="B17" i="2" s="1"/>
  <c r="D16" i="2"/>
  <c r="D17" i="2" s="1"/>
  <c r="D16" i="1"/>
  <c r="D17" i="1" s="1"/>
</calcChain>
</file>

<file path=xl/sharedStrings.xml><?xml version="1.0" encoding="utf-8"?>
<sst xmlns="http://schemas.openxmlformats.org/spreadsheetml/2006/main" count="26" uniqueCount="21">
  <si>
    <t>Year</t>
  </si>
  <si>
    <t>Total Cruise Ship Calls</t>
  </si>
  <si>
    <t>Passenger Volume</t>
  </si>
  <si>
    <t>Revenue ($)</t>
  </si>
  <si>
    <t>Legend:</t>
  </si>
  <si>
    <t>Historical Data</t>
  </si>
  <si>
    <t>Forcasted Data</t>
  </si>
  <si>
    <t>Column1</t>
  </si>
  <si>
    <t>Sum</t>
  </si>
  <si>
    <t>Average</t>
  </si>
  <si>
    <t>Running Total</t>
  </si>
  <si>
    <t>Count</t>
  </si>
  <si>
    <t>Statistical Analysis</t>
  </si>
  <si>
    <t>Mean</t>
  </si>
  <si>
    <t>Median</t>
  </si>
  <si>
    <t>Max</t>
  </si>
  <si>
    <t>Min</t>
  </si>
  <si>
    <t>Variance</t>
  </si>
  <si>
    <t>Standard Dev</t>
  </si>
  <si>
    <t>Total Ship Calls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</si>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</sst>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0" fillId="0" borderId="0" xfId="0" applyBorder="1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Yearly Revenue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Cruise_Forecast!$D$1</c:f>
              <c:strCache>
                <c:ptCount val="1"/>
                <c:pt idx="0">
                  <c:v>Revenue ($)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Cruise_Forecast!$A$2:$A$17</c:f>
              <c:numCache>
                <c:formatCode>General</c:formatCode>
                <c:ptCount val="1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</c:numCache>
            </c:numRef>
          </c:cat>
          <c:val>
            <c:numRef>
              <c:f>Cruise_Forecast!$D$2:$D$17</c:f>
              <c:numCache>
                <c:formatCode>General</c:formatCode>
                <c:ptCount val="16"/>
                <c:pt idx="0">
                  <c:v>48304372.139217302</c:v>
                </c:pt>
                <c:pt idx="1">
                  <c:v>55560167.923434198</c:v>
                </c:pt>
                <c:pt idx="2">
                  <c:v>53645729.302450299</c:v>
                </c:pt>
                <c:pt idx="3">
                  <c:v>45683773.448654696</c:v>
                </c:pt>
                <c:pt idx="4">
                  <c:v>63932487.856843799</c:v>
                </c:pt>
                <c:pt idx="5">
                  <c:v>42058631.3654541</c:v>
                </c:pt>
                <c:pt idx="6">
                  <c:v>83001805.6307538</c:v>
                </c:pt>
                <c:pt idx="7">
                  <c:v>57671558.845244102</c:v>
                </c:pt>
                <c:pt idx="8">
                  <c:v>50862901.851857796</c:v>
                </c:pt>
                <c:pt idx="9">
                  <c:v>58621802.515324101</c:v>
                </c:pt>
                <c:pt idx="10">
                  <c:v>53414493.420466498</c:v>
                </c:pt>
                <c:pt idx="11">
                  <c:v>59659441.353924513</c:v>
                </c:pt>
                <c:pt idx="12">
                  <c:v>60318473.635643959</c:v>
                </c:pt>
                <c:pt idx="13">
                  <c:v>60977505.917363167</c:v>
                </c:pt>
                <c:pt idx="14">
                  <c:v>61636538.199082375</c:v>
                </c:pt>
                <c:pt idx="15">
                  <c:v>62295570.480801582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89600"/>
        <c:axId val="414792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Cruise_Forecast!$A$1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Cruise_Forecast!$B$1</c15:sqref>
                        </c15:formulaRef>
                      </c:ext>
                    </c:extLst>
                    <c:strCache>
                      <c:ptCount val="1"/>
                      <c:pt idx="0">
                        <c:v>Total Cruise Ship Calls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164</c:v>
                      </c:pt>
                      <c:pt idx="1">
                        <c:v>201</c:v>
                      </c:pt>
                      <c:pt idx="2">
                        <c:v>225</c:v>
                      </c:pt>
                      <c:pt idx="3">
                        <c:v>185</c:v>
                      </c:pt>
                      <c:pt idx="4">
                        <c:v>229</c:v>
                      </c:pt>
                      <c:pt idx="5">
                        <c:v>168</c:v>
                      </c:pt>
                      <c:pt idx="6">
                        <c:v>250</c:v>
                      </c:pt>
                      <c:pt idx="7">
                        <c:v>246</c:v>
                      </c:pt>
                      <c:pt idx="8">
                        <c:v>182</c:v>
                      </c:pt>
                      <c:pt idx="9">
                        <c:v>179</c:v>
                      </c:pt>
                      <c:pt idx="10">
                        <c:v>214</c:v>
                      </c:pt>
                      <c:pt idx="11">
                        <c:v>214</c:v>
                      </c:pt>
                      <c:pt idx="12">
                        <c:v>215</c:v>
                      </c:pt>
                      <c:pt idx="13">
                        <c:v>217</c:v>
                      </c:pt>
                      <c:pt idx="14">
                        <c:v>218</c:v>
                      </c:pt>
                      <c:pt idx="15">
                        <c:v>220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Cruise_Forecast!$C$1</c15:sqref>
                        </c15:formulaRef>
                      </c:ext>
                    </c:extLst>
                    <c:strCache>
                      <c:ptCount val="1"/>
                      <c:pt idx="0">
                        <c:v>Passenger Volume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758828</c:v>
                      </c:pt>
                      <c:pt idx="1">
                        <c:v>983493</c:v>
                      </c:pt>
                      <c:pt idx="2">
                        <c:v>1086075</c:v>
                      </c:pt>
                      <c:pt idx="3">
                        <c:v>966255</c:v>
                      </c:pt>
                      <c:pt idx="4">
                        <c:v>1055003</c:v>
                      </c:pt>
                      <c:pt idx="5">
                        <c:v>774312</c:v>
                      </c:pt>
                      <c:pt idx="6">
                        <c:v>1365750</c:v>
                      </c:pt>
                      <c:pt idx="7">
                        <c:v>1180800</c:v>
                      </c:pt>
                      <c:pt idx="8">
                        <c:v>973518</c:v>
                      </c:pt>
                      <c:pt idx="9">
                        <c:v>943509</c:v>
                      </c:pt>
                      <c:pt idx="10">
                        <c:v>1021208</c:v>
                      </c:pt>
                      <c:pt idx="11">
                        <c:v>1094657</c:v>
                      </c:pt>
                      <c:pt idx="12">
                        <c:v>1108786</c:v>
                      </c:pt>
                      <c:pt idx="13">
                        <c:v>1122914</c:v>
                      </c:pt>
                      <c:pt idx="14">
                        <c:v>1137043</c:v>
                      </c:pt>
                      <c:pt idx="15">
                        <c:v>1151171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47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2344"/>
        <c:crosses val="autoZero"/>
        <c:auto val="1"/>
        <c:lblAlgn val="ctr"/>
        <c:lblOffset val="100"/>
        <c:noMultiLvlLbl val="0"/>
      </c:catAx>
      <c:valAx>
        <c:axId val="4147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Passenger Volume Trend</a:t>
            </a:r>
          </a:p>
        </c:rich>
      </c:tx>
      <c:layout>
        <c:manualLayout>
          <c:xMode val="edge"/>
          <c:yMode val="edge"/>
          <c:x val="0.307668631658384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3556327898038"/>
          <c:y val="0.12357947762094164"/>
          <c:w val="0.86367888296747386"/>
          <c:h val="0.66990735065406926"/>
        </c:manualLayout>
      </c:layout>
      <c:lineChart>
        <c:grouping val="standard"/>
        <c:varyColors val="0"/>
        <c:ser>
          <c:idx val="2"/>
          <c:order val="2"/>
          <c:tx>
            <c:strRef>
              <c:f>Cruise_Forecast!$C$1</c:f>
              <c:strCache>
                <c:ptCount val="1"/>
                <c:pt idx="0">
                  <c:v>Passenger Volume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Cruise_Forecast!$A$2:$A$17</c:f>
              <c:numCache>
                <c:formatCode>General</c:formatCode>
                <c:ptCount val="1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</c:numCache>
            </c:numRef>
          </c:cat>
          <c:val>
            <c:numRef>
              <c:f>Cruise_Forecast!$C$2:$C$17</c:f>
              <c:numCache>
                <c:formatCode>General</c:formatCode>
                <c:ptCount val="16"/>
                <c:pt idx="0">
                  <c:v>758828</c:v>
                </c:pt>
                <c:pt idx="1">
                  <c:v>983493</c:v>
                </c:pt>
                <c:pt idx="2">
                  <c:v>1086075</c:v>
                </c:pt>
                <c:pt idx="3">
                  <c:v>966255</c:v>
                </c:pt>
                <c:pt idx="4">
                  <c:v>1055003</c:v>
                </c:pt>
                <c:pt idx="5">
                  <c:v>774312</c:v>
                </c:pt>
                <c:pt idx="6">
                  <c:v>1365750</c:v>
                </c:pt>
                <c:pt idx="7">
                  <c:v>1180800</c:v>
                </c:pt>
                <c:pt idx="8">
                  <c:v>973518</c:v>
                </c:pt>
                <c:pt idx="9">
                  <c:v>943509</c:v>
                </c:pt>
                <c:pt idx="10">
                  <c:v>1021208</c:v>
                </c:pt>
                <c:pt idx="11">
                  <c:v>1094657</c:v>
                </c:pt>
                <c:pt idx="12">
                  <c:v>1108786</c:v>
                </c:pt>
                <c:pt idx="13">
                  <c:v>1122914</c:v>
                </c:pt>
                <c:pt idx="14">
                  <c:v>1137043</c:v>
                </c:pt>
                <c:pt idx="15">
                  <c:v>1151171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35952"/>
        <c:axId val="363241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Cruise_Forecast!$A$1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Cruise_Forecast!$B$1</c15:sqref>
                        </c15:formulaRef>
                      </c:ext>
                    </c:extLst>
                    <c:strCache>
                      <c:ptCount val="1"/>
                      <c:pt idx="0">
                        <c:v>Total Cruise Ship Calls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164</c:v>
                      </c:pt>
                      <c:pt idx="1">
                        <c:v>201</c:v>
                      </c:pt>
                      <c:pt idx="2">
                        <c:v>225</c:v>
                      </c:pt>
                      <c:pt idx="3">
                        <c:v>185</c:v>
                      </c:pt>
                      <c:pt idx="4">
                        <c:v>229</c:v>
                      </c:pt>
                      <c:pt idx="5">
                        <c:v>168</c:v>
                      </c:pt>
                      <c:pt idx="6">
                        <c:v>250</c:v>
                      </c:pt>
                      <c:pt idx="7">
                        <c:v>246</c:v>
                      </c:pt>
                      <c:pt idx="8">
                        <c:v>182</c:v>
                      </c:pt>
                      <c:pt idx="9">
                        <c:v>179</c:v>
                      </c:pt>
                      <c:pt idx="10">
                        <c:v>214</c:v>
                      </c:pt>
                      <c:pt idx="11">
                        <c:v>214</c:v>
                      </c:pt>
                      <c:pt idx="12">
                        <c:v>215</c:v>
                      </c:pt>
                      <c:pt idx="13">
                        <c:v>217</c:v>
                      </c:pt>
                      <c:pt idx="14">
                        <c:v>218</c:v>
                      </c:pt>
                      <c:pt idx="15">
                        <c:v>220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Cruise_Forecast!$D$1</c15:sqref>
                        </c15:formulaRef>
                      </c:ext>
                    </c:extLst>
                    <c:strCache>
                      <c:ptCount val="1"/>
                      <c:pt idx="0">
                        <c:v>Revenue ($)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Cruise_Forecast!$D$2:$D$17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48304372.139217302</c:v>
                      </c:pt>
                      <c:pt idx="1">
                        <c:v>55560167.923434198</c:v>
                      </c:pt>
                      <c:pt idx="2">
                        <c:v>53645729.302450299</c:v>
                      </c:pt>
                      <c:pt idx="3">
                        <c:v>45683773.448654696</c:v>
                      </c:pt>
                      <c:pt idx="4">
                        <c:v>63932487.856843799</c:v>
                      </c:pt>
                      <c:pt idx="5">
                        <c:v>42058631.3654541</c:v>
                      </c:pt>
                      <c:pt idx="6">
                        <c:v>83001805.6307538</c:v>
                      </c:pt>
                      <c:pt idx="7">
                        <c:v>57671558.845244102</c:v>
                      </c:pt>
                      <c:pt idx="8">
                        <c:v>50862901.851857796</c:v>
                      </c:pt>
                      <c:pt idx="9">
                        <c:v>58621802.515324101</c:v>
                      </c:pt>
                      <c:pt idx="10">
                        <c:v>53414493.420466498</c:v>
                      </c:pt>
                      <c:pt idx="11">
                        <c:v>59659441.353924513</c:v>
                      </c:pt>
                      <c:pt idx="12">
                        <c:v>60318473.635643959</c:v>
                      </c:pt>
                      <c:pt idx="13">
                        <c:v>60977505.917363167</c:v>
                      </c:pt>
                      <c:pt idx="14">
                        <c:v>61636538.199082375</c:v>
                      </c:pt>
                      <c:pt idx="15">
                        <c:v>62295570.480801582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32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41048"/>
        <c:crosses val="autoZero"/>
        <c:auto val="1"/>
        <c:lblAlgn val="ctr"/>
        <c:lblOffset val="100"/>
        <c:noMultiLvlLbl val="0"/>
      </c:catAx>
      <c:valAx>
        <c:axId val="3632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Cruise_Forecast!$B$1</c:f>
              <c:strCache>
                <c:ptCount val="1"/>
                <c:pt idx="0">
                  <c:v>Total Cruise Ship Calls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Cruise_Forecast!$A$2:$A$17</c:f>
              <c:numCache>
                <c:formatCode>General</c:formatCode>
                <c:ptCount val="1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</c:numCache>
            </c:numRef>
          </c:cat>
          <c:val>
            <c:numRef>
              <c:f>Cruise_Forecast!$B$2:$B$17</c:f>
              <c:numCache>
                <c:formatCode>General</c:formatCode>
                <c:ptCount val="16"/>
                <c:pt idx="0">
                  <c:v>164</c:v>
                </c:pt>
                <c:pt idx="1">
                  <c:v>201</c:v>
                </c:pt>
                <c:pt idx="2">
                  <c:v>225</c:v>
                </c:pt>
                <c:pt idx="3">
                  <c:v>185</c:v>
                </c:pt>
                <c:pt idx="4">
                  <c:v>229</c:v>
                </c:pt>
                <c:pt idx="5">
                  <c:v>168</c:v>
                </c:pt>
                <c:pt idx="6">
                  <c:v>250</c:v>
                </c:pt>
                <c:pt idx="7">
                  <c:v>246</c:v>
                </c:pt>
                <c:pt idx="8">
                  <c:v>182</c:v>
                </c:pt>
                <c:pt idx="9">
                  <c:v>179</c:v>
                </c:pt>
                <c:pt idx="10">
                  <c:v>214</c:v>
                </c:pt>
                <c:pt idx="11">
                  <c:v>214</c:v>
                </c:pt>
                <c:pt idx="12">
                  <c:v>215</c:v>
                </c:pt>
                <c:pt idx="13">
                  <c:v>217</c:v>
                </c:pt>
                <c:pt idx="14">
                  <c:v>218</c:v>
                </c:pt>
                <c:pt idx="15">
                  <c:v>220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3188328"/>
        <c:axId val="623200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Cruise_Forecast!$A$1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Cruise_Forecast!$A$2:$A$17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  <c:pt idx="9">
                        <c:v>2023</c:v>
                      </c:pt>
                      <c:pt idx="10">
                        <c:v>2024</c:v>
                      </c:pt>
                      <c:pt idx="11">
                        <c:v>2025</c:v>
                      </c:pt>
                      <c:pt idx="12">
                        <c:v>2026</c:v>
                      </c:pt>
                      <c:pt idx="13">
                        <c:v>2027</c:v>
                      </c:pt>
                      <c:pt idx="14">
                        <c:v>2028</c:v>
                      </c:pt>
                      <c:pt idx="15">
                        <c:v>2029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2318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00088"/>
        <c:crosses val="autoZero"/>
        <c:auto val="1"/>
        <c:lblAlgn val="ctr"/>
        <c:lblOffset val="100"/>
        <c:noMultiLvlLbl val="0"/>
      </c:catAx>
      <c:valAx>
        <c:axId val="6232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ships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21</xdr:row>
      <xdr:rowOff>47624</xdr:rowOff>
    </xdr:from>
    <xdr:to>
      <xdr:col>8</xdr:col>
      <xdr:colOff>152399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461961</xdr:colOff>
      <xdr:row>21</xdr:row>
      <xdr:rowOff>38100</xdr:rowOff>
    </xdr:from>
    <xdr:to>
      <xdr:col>20</xdr:col>
      <xdr:colOff>390525</xdr:colOff>
      <xdr:row>42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0</xdr:row>
      <xdr:rowOff>57151</xdr:rowOff>
    </xdr:from>
    <xdr:to>
      <xdr:col>20</xdr:col>
      <xdr:colOff>381001</xdr:colOff>
      <xdr:row>20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7" totalsRowShown="0">
  <autoFilter ref="A1:D17"/>
  <tableColumns count="4">
    <tableColumn id="1" name="Year"/>
    <tableColumn id="2" name="Total Cruise Ship Calls"/>
    <tableColumn id="3" name="Passenger Volume"/>
    <tableColumn id="4" name="Revenue ($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17" totalsRowShown="0">
  <autoFilter ref="A1:D17"/>
  <tableColumns count="4">
    <tableColumn id="1" name="Year"/>
    <tableColumn id="2" name="Total Cruise Ship Calls"/>
    <tableColumn id="3" name="Passenger Volume"/>
    <tableColumn id="4" name="Revenue ($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selection activeCell="B16" sqref="B16"/>
    </sheetView>
  </sheetViews>
  <sheetFormatPr defaultRowHeight="15" x14ac:dyDescent="0.25"/>
  <cols>
    <col min="1" max="1" width="8.42578125" bestFit="1" customWidth="1"/>
    <col min="2" max="2" width="22.42578125" customWidth="1"/>
    <col min="3" max="3" width="19.5703125" customWidth="1"/>
    <col min="4" max="4" width="13.85546875" customWidth="1"/>
    <col min="6" max="6" width="8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s="3" t="s">
        <v>5</v>
      </c>
    </row>
    <row r="2" spans="1:7" x14ac:dyDescent="0.25">
      <c r="A2" s="3">
        <v>2014</v>
      </c>
      <c r="B2" s="3">
        <v>164</v>
      </c>
      <c r="C2" s="3">
        <v>758828</v>
      </c>
      <c r="D2" s="3">
        <v>48304372.139217302</v>
      </c>
      <c r="G2" s="1" t="s">
        <v>6</v>
      </c>
    </row>
    <row r="3" spans="1:7" x14ac:dyDescent="0.25">
      <c r="A3" s="3">
        <v>2015</v>
      </c>
      <c r="B3" s="3">
        <v>201</v>
      </c>
      <c r="C3" s="3">
        <v>983493</v>
      </c>
      <c r="D3" s="3">
        <v>55560167.923434198</v>
      </c>
    </row>
    <row r="4" spans="1:7" x14ac:dyDescent="0.25">
      <c r="A4" s="3">
        <v>2016</v>
      </c>
      <c r="B4" s="3">
        <v>225</v>
      </c>
      <c r="C4" s="3">
        <v>1086075</v>
      </c>
      <c r="D4" s="3">
        <v>53645729.302450299</v>
      </c>
    </row>
    <row r="5" spans="1:7" x14ac:dyDescent="0.25">
      <c r="A5" s="3">
        <v>2017</v>
      </c>
      <c r="B5" s="3">
        <v>185</v>
      </c>
      <c r="C5" s="3">
        <v>966255</v>
      </c>
      <c r="D5" s="3">
        <v>45683773.448654696</v>
      </c>
    </row>
    <row r="6" spans="1:7" x14ac:dyDescent="0.25">
      <c r="A6" s="3">
        <v>2018</v>
      </c>
      <c r="B6" s="3">
        <v>229</v>
      </c>
      <c r="C6" s="3">
        <v>1055003</v>
      </c>
      <c r="D6" s="3">
        <v>63932487.856843799</v>
      </c>
    </row>
    <row r="7" spans="1:7" x14ac:dyDescent="0.25">
      <c r="A7" s="3">
        <v>2019</v>
      </c>
      <c r="B7" s="3">
        <v>168</v>
      </c>
      <c r="C7" s="3">
        <v>774312</v>
      </c>
      <c r="D7" s="3">
        <v>42058631.3654541</v>
      </c>
    </row>
    <row r="8" spans="1:7" x14ac:dyDescent="0.25">
      <c r="A8" s="3">
        <v>2020</v>
      </c>
      <c r="B8" s="3">
        <v>250</v>
      </c>
      <c r="C8" s="3">
        <v>1365750</v>
      </c>
      <c r="D8" s="3">
        <v>83001805.6307538</v>
      </c>
    </row>
    <row r="9" spans="1:7" x14ac:dyDescent="0.25">
      <c r="A9" s="3">
        <v>2021</v>
      </c>
      <c r="B9" s="3">
        <v>246</v>
      </c>
      <c r="C9" s="3">
        <v>1180800</v>
      </c>
      <c r="D9" s="3">
        <v>57671558.845244102</v>
      </c>
    </row>
    <row r="10" spans="1:7" x14ac:dyDescent="0.25">
      <c r="A10" s="3">
        <v>2022</v>
      </c>
      <c r="B10" s="3">
        <v>182</v>
      </c>
      <c r="C10" s="3">
        <v>973518</v>
      </c>
      <c r="D10" s="3">
        <v>50862901.851857796</v>
      </c>
    </row>
    <row r="11" spans="1:7" x14ac:dyDescent="0.25">
      <c r="A11" s="3">
        <v>2023</v>
      </c>
      <c r="B11" s="3">
        <v>179</v>
      </c>
      <c r="C11" s="3">
        <v>943509</v>
      </c>
      <c r="D11" s="3">
        <v>58621802.515324101</v>
      </c>
    </row>
    <row r="12" spans="1:7" x14ac:dyDescent="0.25">
      <c r="A12" s="3">
        <v>2024</v>
      </c>
      <c r="B12" s="3">
        <v>214</v>
      </c>
      <c r="C12" s="3">
        <v>1021208</v>
      </c>
      <c r="D12" s="3">
        <v>53414493.420466498</v>
      </c>
    </row>
    <row r="13" spans="1:7" x14ac:dyDescent="0.25">
      <c r="A13" s="1">
        <v>2025</v>
      </c>
      <c r="B13" s="1">
        <f>ROUND(FORECAST(A13,B2:B12,A2:A12),0)</f>
        <v>214</v>
      </c>
      <c r="C13" s="1">
        <f>ROUND(FORECAST(A13,C2:C12,A2:A12),0)</f>
        <v>1094657</v>
      </c>
      <c r="D13" s="1">
        <f>FORECAST(A13,D2:D12,A2:A12)</f>
        <v>59659441.353924513</v>
      </c>
    </row>
    <row r="14" spans="1:7" x14ac:dyDescent="0.25">
      <c r="A14" s="1">
        <v>2026</v>
      </c>
      <c r="B14" s="1">
        <f>ROUND(FORECAST(A14,B2:B13,A2:A13),0)</f>
        <v>215</v>
      </c>
      <c r="C14" s="1">
        <f>ROUND(FORECAST(A14,C2:C13,A2:A13),0)</f>
        <v>1108786</v>
      </c>
      <c r="D14" s="1">
        <f>FORECAST(A14,D2:D13,A2:A13)</f>
        <v>60318473.635643959</v>
      </c>
    </row>
    <row r="15" spans="1:7" x14ac:dyDescent="0.25">
      <c r="A15" s="1">
        <v>2027</v>
      </c>
      <c r="B15" s="1">
        <f>ROUND(FORECAST(A15,B2:B14,A2:A14),0)</f>
        <v>217</v>
      </c>
      <c r="C15" s="1">
        <f>ROUND(FORECAST(A15,C2:C14,A2:A14),0)</f>
        <v>1122914</v>
      </c>
      <c r="D15" s="1">
        <f>FORECAST(A15,D2:D14,A2:A14)</f>
        <v>60977505.917363167</v>
      </c>
    </row>
    <row r="16" spans="1:7" x14ac:dyDescent="0.25">
      <c r="A16" s="1">
        <v>2028</v>
      </c>
      <c r="B16" s="1">
        <f>ROUND(FORECAST(A16,B2:B15,A2:A15),0)</f>
        <v>218</v>
      </c>
      <c r="C16" s="1">
        <f>ROUND(FORECAST(A16,C2:C15,A2:A15),0)</f>
        <v>1137043</v>
      </c>
      <c r="D16" s="1">
        <f>FORECAST(A16,D2:D15,A2:A15)</f>
        <v>61636538.199082375</v>
      </c>
    </row>
    <row r="17" spans="1:4" x14ac:dyDescent="0.25">
      <c r="A17" s="1">
        <v>2029</v>
      </c>
      <c r="B17" s="1">
        <f>ROUND(FORECAST(A17,B2:B16,A2:A16),0)</f>
        <v>220</v>
      </c>
      <c r="C17" s="1">
        <f>ROUND(FORECAST(A17,C2:C16,A2:A16),)</f>
        <v>1151171</v>
      </c>
      <c r="D17" s="1">
        <f>FORECAST(A17,D2:D16,A2:A16)</f>
        <v>62295570.480801582</v>
      </c>
    </row>
    <row r="18" spans="1:4" x14ac:dyDescent="0.25">
      <c r="C18" s="2"/>
    </row>
    <row r="20" spans="1:4" x14ac:dyDescent="0.25">
      <c r="A20" s="2"/>
      <c r="B20" s="2"/>
    </row>
    <row r="21" spans="1:4" x14ac:dyDescent="0.25">
      <c r="A21" s="2"/>
      <c r="B21" s="2"/>
    </row>
  </sheetData>
  <conditionalFormatting sqref="A2:D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{80CF753A-4A5C-4298-9D85-151BAEC79808}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CF753A-4A5C-4298-9D85-151BAEC79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8" sqref="J8"/>
    </sheetView>
  </sheetViews>
  <sheetFormatPr defaultRowHeight="15" x14ac:dyDescent="0.25"/>
  <cols>
    <col min="1" max="1" width="7.28515625" bestFit="1" customWidth="1"/>
    <col min="2" max="2" width="22.85546875" bestFit="1" customWidth="1"/>
    <col min="3" max="3" width="20" bestFit="1" customWidth="1"/>
    <col min="4" max="4" width="14" bestFit="1" customWidth="1"/>
    <col min="8" max="8" width="12.7109375" bestFit="1" customWidth="1"/>
    <col min="9" max="9" width="15.42578125" customWidth="1"/>
    <col min="10" max="10" width="17.7109375" bestFit="1" customWidth="1"/>
    <col min="11" max="11" width="13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J1" s="4" t="s">
        <v>12</v>
      </c>
    </row>
    <row r="2" spans="1:11" x14ac:dyDescent="0.25">
      <c r="A2">
        <v>2014</v>
      </c>
      <c r="B2">
        <v>164</v>
      </c>
      <c r="C2">
        <v>758828</v>
      </c>
      <c r="D2">
        <v>48304372.139217302</v>
      </c>
      <c r="I2" s="4" t="s">
        <v>19</v>
      </c>
      <c r="J2" s="4" t="s">
        <v>2</v>
      </c>
      <c r="K2" s="4" t="s">
        <v>20</v>
      </c>
    </row>
    <row r="3" spans="1:11" x14ac:dyDescent="0.25">
      <c r="A3">
        <v>2015</v>
      </c>
      <c r="B3">
        <v>201</v>
      </c>
      <c r="C3">
        <v>983493</v>
      </c>
      <c r="D3">
        <v>55560167.923434198</v>
      </c>
      <c r="H3" s="4" t="s">
        <v>13</v>
      </c>
      <c r="I3">
        <f>AVERAGE(B2:B17)</f>
        <v>207.9375</v>
      </c>
      <c r="J3">
        <f>AVERAGE(C2:C17)</f>
        <v>1045207.625</v>
      </c>
      <c r="K3">
        <f>AVERAGE(D2:D17)</f>
        <v>57352828.367907271</v>
      </c>
    </row>
    <row r="4" spans="1:11" x14ac:dyDescent="0.25">
      <c r="A4">
        <v>2016</v>
      </c>
      <c r="B4">
        <v>225</v>
      </c>
      <c r="C4">
        <v>1086075</v>
      </c>
      <c r="D4">
        <v>53645729.302450299</v>
      </c>
      <c r="H4" s="4" t="s">
        <v>14</v>
      </c>
      <c r="I4">
        <f>MEDIAN(B2:B17)</f>
        <v>214.5</v>
      </c>
      <c r="J4">
        <f t="shared" ref="J4:K4" si="0">MEDIAN(C2:C17)</f>
        <v>1070539</v>
      </c>
      <c r="K4">
        <f t="shared" si="0"/>
        <v>58146680.680284098</v>
      </c>
    </row>
    <row r="5" spans="1:11" x14ac:dyDescent="0.25">
      <c r="A5">
        <v>2017</v>
      </c>
      <c r="B5">
        <v>185</v>
      </c>
      <c r="C5">
        <v>966255</v>
      </c>
      <c r="D5">
        <v>45683773.448654696</v>
      </c>
      <c r="H5" s="4" t="s">
        <v>15</v>
      </c>
      <c r="I5">
        <f>MAX(B2:B17)</f>
        <v>250</v>
      </c>
      <c r="J5">
        <f t="shared" ref="J5:K5" si="1">MAX(C2:C17)</f>
        <v>1365750</v>
      </c>
      <c r="K5">
        <f>MAX(D2:D17)</f>
        <v>83001805.6307538</v>
      </c>
    </row>
    <row r="6" spans="1:11" x14ac:dyDescent="0.25">
      <c r="A6">
        <v>2018</v>
      </c>
      <c r="B6">
        <v>229</v>
      </c>
      <c r="C6">
        <v>1055003</v>
      </c>
      <c r="D6">
        <v>63932487.856843799</v>
      </c>
      <c r="H6" s="4" t="s">
        <v>16</v>
      </c>
      <c r="I6">
        <f>MIN(B2:B17)</f>
        <v>164</v>
      </c>
      <c r="J6">
        <f t="shared" ref="J6:K6" si="2">MIN(C2:C17)</f>
        <v>758828</v>
      </c>
      <c r="K6">
        <f t="shared" si="2"/>
        <v>42058631.3654541</v>
      </c>
    </row>
    <row r="7" spans="1:11" x14ac:dyDescent="0.25">
      <c r="A7">
        <v>2019</v>
      </c>
      <c r="B7">
        <v>168</v>
      </c>
      <c r="C7">
        <v>774312</v>
      </c>
      <c r="D7">
        <v>42058631.3654541</v>
      </c>
      <c r="H7" s="4" t="s">
        <v>17</v>
      </c>
      <c r="I7">
        <f>_xlfn.VAR.P(B2:B17)</f>
        <v>625.93359375</v>
      </c>
      <c r="J7">
        <f t="shared" ref="J7:K7" si="3">_xlfn.VAR.P(C2:C17)</f>
        <v>21036527375.359375</v>
      </c>
      <c r="K7">
        <f t="shared" si="3"/>
        <v>81215513648039.5</v>
      </c>
    </row>
    <row r="8" spans="1:11" x14ac:dyDescent="0.25">
      <c r="A8">
        <v>2020</v>
      </c>
      <c r="B8">
        <v>250</v>
      </c>
      <c r="C8">
        <v>1365750</v>
      </c>
      <c r="D8">
        <v>83001805.6307538</v>
      </c>
      <c r="H8" s="4" t="s">
        <v>18</v>
      </c>
      <c r="I8">
        <f>_xlfn.STDEV.P(B2:B17)</f>
        <v>25.018664907424618</v>
      </c>
      <c r="J8">
        <f t="shared" ref="J8:K8" si="4">_xlfn.STDEV.P(C2:C17)</f>
        <v>145039.74412332426</v>
      </c>
      <c r="K8">
        <f t="shared" si="4"/>
        <v>9011965.0270093419</v>
      </c>
    </row>
    <row r="9" spans="1:11" x14ac:dyDescent="0.25">
      <c r="A9">
        <v>2021</v>
      </c>
      <c r="B9">
        <v>246</v>
      </c>
      <c r="C9">
        <v>1180800</v>
      </c>
      <c r="D9">
        <v>57671558.845244102</v>
      </c>
    </row>
    <row r="10" spans="1:11" x14ac:dyDescent="0.25">
      <c r="A10">
        <v>2022</v>
      </c>
      <c r="B10">
        <v>182</v>
      </c>
      <c r="C10">
        <v>973518</v>
      </c>
      <c r="D10">
        <v>50862901.851857796</v>
      </c>
    </row>
    <row r="11" spans="1:11" x14ac:dyDescent="0.25">
      <c r="A11">
        <v>2023</v>
      </c>
      <c r="B11">
        <v>179</v>
      </c>
      <c r="C11">
        <v>943509</v>
      </c>
      <c r="D11">
        <v>58621802.515324101</v>
      </c>
    </row>
    <row r="12" spans="1:11" x14ac:dyDescent="0.25">
      <c r="A12">
        <v>2024</v>
      </c>
      <c r="B12">
        <v>214</v>
      </c>
      <c r="C12">
        <v>1021208</v>
      </c>
      <c r="D12">
        <v>53414493.420466498</v>
      </c>
    </row>
    <row r="13" spans="1:11" x14ac:dyDescent="0.25">
      <c r="A13" s="1">
        <v>2025</v>
      </c>
      <c r="B13" s="1">
        <f>ROUND(FORECAST(A13,B2:B12,A2:A12),0)</f>
        <v>214</v>
      </c>
      <c r="C13" s="1">
        <f>ROUND(FORECAST(A13,C2:C12,A2:A12),0)</f>
        <v>1094657</v>
      </c>
      <c r="D13" s="1">
        <f>FORECAST(A13,D2:D12,A2:A12)</f>
        <v>59659441.353924513</v>
      </c>
    </row>
    <row r="14" spans="1:11" x14ac:dyDescent="0.25">
      <c r="A14" s="1">
        <v>2026</v>
      </c>
      <c r="B14" s="1">
        <f>ROUND(FORECAST(A14,B2:B13,A2:A13),0)</f>
        <v>215</v>
      </c>
      <c r="C14" s="1">
        <f>ROUND(FORECAST(A14,C2:C13,A2:A13),0)</f>
        <v>1108786</v>
      </c>
      <c r="D14" s="1">
        <f>FORECAST(A14,D2:D13,A2:A13)</f>
        <v>60318473.635643959</v>
      </c>
    </row>
    <row r="15" spans="1:11" x14ac:dyDescent="0.25">
      <c r="A15" s="1">
        <v>2027</v>
      </c>
      <c r="B15" s="1">
        <f>ROUND(FORECAST(A15,B2:B14,A2:A14),0)</f>
        <v>217</v>
      </c>
      <c r="C15" s="1">
        <f>ROUND(FORECAST(A15,C2:C14,A2:A14),0)</f>
        <v>1122914</v>
      </c>
      <c r="D15" s="1">
        <f>FORECAST(A15,D2:D14,A2:A14)</f>
        <v>60977505.917363167</v>
      </c>
    </row>
    <row r="16" spans="1:11" x14ac:dyDescent="0.25">
      <c r="A16" s="1">
        <v>2028</v>
      </c>
      <c r="B16" s="1">
        <f>ROUND(FORECAST(A16,B2:B15,A2:A15),0)</f>
        <v>218</v>
      </c>
      <c r="C16" s="1">
        <f>ROUND(FORECAST(A16,C2:C15,A2:A15),0)</f>
        <v>1137043</v>
      </c>
      <c r="D16" s="1">
        <f>FORECAST(A16,D2:D15,A2:A15)</f>
        <v>61636538.199082375</v>
      </c>
    </row>
    <row r="17" spans="1:4" x14ac:dyDescent="0.25">
      <c r="A17" s="1">
        <v>2029</v>
      </c>
      <c r="B17" s="1">
        <f>ROUND(FORECAST(A17,B2:B16,A2:A16),0)</f>
        <v>220</v>
      </c>
      <c r="C17" s="1">
        <f>ROUND(FORECAST(A17,C2:C16,A2:A16),)</f>
        <v>1151171</v>
      </c>
      <c r="D17" s="1">
        <f>FORECAST(A17,D2:D16,A2:A16)</f>
        <v>62295570.480801582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Cruise_Forecast</vt:lpstr>
      <vt:lpstr>Statistical_Analysis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Purrier</dc:creator>
  <cp:lastModifiedBy>Daniel Purrier</cp:lastModifiedBy>
  <dcterms:created xsi:type="dcterms:W3CDTF">2025-02-13T14:17:58Z</dcterms:created>
  <dcterms:modified xsi:type="dcterms:W3CDTF">2025-02-13T15:42:12Z</dcterms:modified>
</cp:coreProperties>
</file>