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KA\OneDrive\Documents\Github\mortgagecalculator\floatingImage\"/>
    </mc:Choice>
  </mc:AlternateContent>
  <xr:revisionPtr revIDLastSave="0" documentId="13_ncr:1_{94AFA400-4351-4E22-8B05-54A7D8DCCC45}" xr6:coauthVersionLast="36" xr6:coauthVersionMax="36" xr10:uidLastSave="{00000000-0000-0000-0000-000000000000}"/>
  <bookViews>
    <workbookView xWindow="0" yWindow="0" windowWidth="20490" windowHeight="7545" xr2:uid="{7FE45566-927A-4F6C-A83A-F539814AC93A}"/>
  </bookViews>
  <sheets>
    <sheet name="Sheet1" sheetId="1" r:id="rId1"/>
  </sheets>
  <externalReferences>
    <externalReference r:id="rId2"/>
  </externalReferences>
  <definedNames>
    <definedName name="ActualNumberOfPayments">IFERROR(IF(LoanIsGood,IF(PaymentsPerYear=1,1,MATCH(0.01,End_Bal,-1)+1)),"")</definedName>
    <definedName name="End_Bal">[1]!PaymentSchedule[ENDING BALANCE]</definedName>
    <definedName name="ExtraPayments">Sheet1!$E$14</definedName>
    <definedName name="InterestRate">Sheet1!$E$9</definedName>
    <definedName name="LoanAmount">Sheet1!$E$8</definedName>
    <definedName name="LoanIsGood">(Sheet1!$E$8*Sheet1!$E$9*Sheet1!$E$10*Sheet1!$E$12)&gt;0</definedName>
    <definedName name="LoanPeriod">Sheet1!$E$10</definedName>
    <definedName name="LoanStartDate">Sheet1!$E$12</definedName>
    <definedName name="PaymentsPerYear">Sheet1!$E$11</definedName>
    <definedName name="ScheduledNumberOfPayments">Sheet1!$I$9</definedName>
    <definedName name="ScheduledPayment">Sheet1!$I$8</definedName>
    <definedName name="TotalEarlyPayments">SUM([1]!PaymentSchedule[EXTRA PAYMENT])</definedName>
    <definedName name="TotalInterest">SUM([1]!PaymentSchedule[INTEREST])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I9" i="1" l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372" i="1"/>
  <c r="B364" i="1"/>
  <c r="B358" i="1"/>
  <c r="B354" i="1"/>
  <c r="B375" i="1"/>
  <c r="B367" i="1"/>
  <c r="B350" i="1"/>
  <c r="B346" i="1"/>
  <c r="B342" i="1"/>
  <c r="B339" i="1"/>
  <c r="B337" i="1"/>
  <c r="B335" i="1"/>
  <c r="B333" i="1"/>
  <c r="B331" i="1"/>
  <c r="B329" i="1"/>
  <c r="B327" i="1"/>
  <c r="B325" i="1"/>
  <c r="B323" i="1"/>
  <c r="B321" i="1"/>
  <c r="B319" i="1"/>
  <c r="B318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6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217" i="1"/>
  <c r="B215" i="1"/>
  <c r="B149" i="1"/>
  <c r="B151" i="1"/>
  <c r="B18" i="1" l="1"/>
  <c r="C18" i="1" s="1"/>
  <c r="B22" i="1"/>
  <c r="C22" i="1" s="1"/>
  <c r="B26" i="1"/>
  <c r="C26" i="1" s="1"/>
  <c r="B30" i="1"/>
  <c r="C30" i="1" s="1"/>
  <c r="B34" i="1"/>
  <c r="C34" i="1" s="1"/>
  <c r="B38" i="1"/>
  <c r="C38" i="1" s="1"/>
  <c r="B42" i="1"/>
  <c r="C42" i="1" s="1"/>
  <c r="B46" i="1"/>
  <c r="C46" i="1" s="1"/>
  <c r="B50" i="1"/>
  <c r="C50" i="1" s="1"/>
  <c r="B54" i="1"/>
  <c r="C54" i="1" s="1"/>
  <c r="B58" i="1"/>
  <c r="B62" i="1"/>
  <c r="C62" i="1" s="1"/>
  <c r="B66" i="1"/>
  <c r="C66" i="1" s="1"/>
  <c r="B70" i="1"/>
  <c r="C70" i="1" s="1"/>
  <c r="B74" i="1"/>
  <c r="C74" i="1" s="1"/>
  <c r="B78" i="1"/>
  <c r="C78" i="1" s="1"/>
  <c r="B82" i="1"/>
  <c r="C82" i="1" s="1"/>
  <c r="B86" i="1"/>
  <c r="C86" i="1" s="1"/>
  <c r="B90" i="1"/>
  <c r="C90" i="1" s="1"/>
  <c r="B94" i="1"/>
  <c r="C94" i="1" s="1"/>
  <c r="B98" i="1"/>
  <c r="C98" i="1" s="1"/>
  <c r="B102" i="1"/>
  <c r="C102" i="1" s="1"/>
  <c r="B106" i="1"/>
  <c r="C106" i="1" s="1"/>
  <c r="B110" i="1"/>
  <c r="C110" i="1" s="1"/>
  <c r="B114" i="1"/>
  <c r="C114" i="1" s="1"/>
  <c r="B118" i="1"/>
  <c r="C118" i="1" s="1"/>
  <c r="B122" i="1"/>
  <c r="C122" i="1" s="1"/>
  <c r="B126" i="1"/>
  <c r="C126" i="1" s="1"/>
  <c r="B130" i="1"/>
  <c r="C130" i="1" s="1"/>
  <c r="B134" i="1"/>
  <c r="C134" i="1" s="1"/>
  <c r="B138" i="1"/>
  <c r="C138" i="1" s="1"/>
  <c r="B142" i="1"/>
  <c r="C142" i="1" s="1"/>
  <c r="B146" i="1"/>
  <c r="C146" i="1" s="1"/>
  <c r="B376" i="1"/>
  <c r="C376" i="1" s="1"/>
  <c r="B368" i="1"/>
  <c r="C368" i="1" s="1"/>
  <c r="B360" i="1"/>
  <c r="C360" i="1" s="1"/>
  <c r="B356" i="1"/>
  <c r="C356" i="1" s="1"/>
  <c r="B352" i="1"/>
  <c r="C352" i="1" s="1"/>
  <c r="B371" i="1"/>
  <c r="C371" i="1" s="1"/>
  <c r="B363" i="1"/>
  <c r="C363" i="1" s="1"/>
  <c r="B348" i="1"/>
  <c r="C348" i="1" s="1"/>
  <c r="B344" i="1"/>
  <c r="C344" i="1" s="1"/>
  <c r="B340" i="1"/>
  <c r="B338" i="1"/>
  <c r="B336" i="1"/>
  <c r="B334" i="1"/>
  <c r="B332" i="1"/>
  <c r="B330" i="1"/>
  <c r="B328" i="1"/>
  <c r="B326" i="1"/>
  <c r="B324" i="1"/>
  <c r="B322" i="1"/>
  <c r="B320" i="1"/>
  <c r="B317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17" i="1"/>
  <c r="C17" i="1" s="1"/>
  <c r="B19" i="1"/>
  <c r="B21" i="1"/>
  <c r="C21" i="1" s="1"/>
  <c r="B23" i="1"/>
  <c r="C23" i="1" s="1"/>
  <c r="B25" i="1"/>
  <c r="C25" i="1" s="1"/>
  <c r="B27" i="1"/>
  <c r="C27" i="1" s="1"/>
  <c r="B29" i="1"/>
  <c r="C29" i="1" s="1"/>
  <c r="B31" i="1"/>
  <c r="C31" i="1" s="1"/>
  <c r="B33" i="1"/>
  <c r="C33" i="1" s="1"/>
  <c r="B35" i="1"/>
  <c r="B37" i="1"/>
  <c r="C37" i="1" s="1"/>
  <c r="B39" i="1"/>
  <c r="C39" i="1" s="1"/>
  <c r="B41" i="1"/>
  <c r="C41" i="1" s="1"/>
  <c r="B43" i="1"/>
  <c r="C43" i="1" s="1"/>
  <c r="B45" i="1"/>
  <c r="C45" i="1" s="1"/>
  <c r="B47" i="1"/>
  <c r="C47" i="1" s="1"/>
  <c r="B49" i="1"/>
  <c r="C49" i="1" s="1"/>
  <c r="B51" i="1"/>
  <c r="C51" i="1" s="1"/>
  <c r="B53" i="1"/>
  <c r="C53" i="1" s="1"/>
  <c r="B55" i="1"/>
  <c r="C55" i="1" s="1"/>
  <c r="B57" i="1"/>
  <c r="C57" i="1" s="1"/>
  <c r="B59" i="1"/>
  <c r="C59" i="1" s="1"/>
  <c r="B61" i="1"/>
  <c r="C61" i="1" s="1"/>
  <c r="B63" i="1"/>
  <c r="C63" i="1" s="1"/>
  <c r="B65" i="1"/>
  <c r="C65" i="1" s="1"/>
  <c r="B67" i="1"/>
  <c r="B69" i="1"/>
  <c r="C69" i="1" s="1"/>
  <c r="B71" i="1"/>
  <c r="B73" i="1"/>
  <c r="C73" i="1" s="1"/>
  <c r="B75" i="1"/>
  <c r="C75" i="1" s="1"/>
  <c r="B77" i="1"/>
  <c r="C77" i="1" s="1"/>
  <c r="B79" i="1"/>
  <c r="C79" i="1" s="1"/>
  <c r="B81" i="1"/>
  <c r="C81" i="1" s="1"/>
  <c r="B83" i="1"/>
  <c r="B85" i="1"/>
  <c r="C85" i="1" s="1"/>
  <c r="B87" i="1"/>
  <c r="C87" i="1" s="1"/>
  <c r="B89" i="1"/>
  <c r="C89" i="1" s="1"/>
  <c r="B91" i="1"/>
  <c r="C91" i="1" s="1"/>
  <c r="B93" i="1"/>
  <c r="C93" i="1" s="1"/>
  <c r="B95" i="1"/>
  <c r="C95" i="1" s="1"/>
  <c r="B97" i="1"/>
  <c r="C97" i="1" s="1"/>
  <c r="B99" i="1"/>
  <c r="B101" i="1"/>
  <c r="C101" i="1" s="1"/>
  <c r="B103" i="1"/>
  <c r="C103" i="1" s="1"/>
  <c r="B105" i="1"/>
  <c r="C105" i="1" s="1"/>
  <c r="B107" i="1"/>
  <c r="C107" i="1" s="1"/>
  <c r="B109" i="1"/>
  <c r="C109" i="1" s="1"/>
  <c r="B111" i="1"/>
  <c r="C111" i="1" s="1"/>
  <c r="B113" i="1"/>
  <c r="C113" i="1" s="1"/>
  <c r="B115" i="1"/>
  <c r="B117" i="1"/>
  <c r="C117" i="1" s="1"/>
  <c r="B119" i="1"/>
  <c r="C119" i="1" s="1"/>
  <c r="B121" i="1"/>
  <c r="C121" i="1" s="1"/>
  <c r="B123" i="1"/>
  <c r="C123" i="1" s="1"/>
  <c r="B125" i="1"/>
  <c r="C125" i="1" s="1"/>
  <c r="B127" i="1"/>
  <c r="C127" i="1" s="1"/>
  <c r="B129" i="1"/>
  <c r="C129" i="1" s="1"/>
  <c r="B131" i="1"/>
  <c r="B133" i="1"/>
  <c r="C133" i="1" s="1"/>
  <c r="B135" i="1"/>
  <c r="C135" i="1" s="1"/>
  <c r="B137" i="1"/>
  <c r="C137" i="1" s="1"/>
  <c r="B139" i="1"/>
  <c r="C139" i="1" s="1"/>
  <c r="B141" i="1"/>
  <c r="C141" i="1" s="1"/>
  <c r="B143" i="1"/>
  <c r="C143" i="1" s="1"/>
  <c r="B145" i="1"/>
  <c r="C145" i="1" s="1"/>
  <c r="B147" i="1"/>
  <c r="B150" i="1"/>
  <c r="C150" i="1" s="1"/>
  <c r="B374" i="1"/>
  <c r="C374" i="1" s="1"/>
  <c r="B370" i="1"/>
  <c r="C370" i="1" s="1"/>
  <c r="B366" i="1"/>
  <c r="C366" i="1" s="1"/>
  <c r="B362" i="1"/>
  <c r="C362" i="1" s="1"/>
  <c r="B359" i="1"/>
  <c r="C359" i="1" s="1"/>
  <c r="B357" i="1"/>
  <c r="C357" i="1" s="1"/>
  <c r="B355" i="1"/>
  <c r="B353" i="1"/>
  <c r="C353" i="1" s="1"/>
  <c r="B351" i="1"/>
  <c r="C351" i="1" s="1"/>
  <c r="B373" i="1"/>
  <c r="C373" i="1" s="1"/>
  <c r="B369" i="1"/>
  <c r="C369" i="1" s="1"/>
  <c r="B365" i="1"/>
  <c r="C365" i="1" s="1"/>
  <c r="B361" i="1"/>
  <c r="C361" i="1" s="1"/>
  <c r="B349" i="1"/>
  <c r="C349" i="1" s="1"/>
  <c r="B347" i="1"/>
  <c r="C347" i="1" s="1"/>
  <c r="B345" i="1"/>
  <c r="C345" i="1" s="1"/>
  <c r="B343" i="1"/>
  <c r="C343" i="1" s="1"/>
  <c r="B341" i="1"/>
  <c r="C341" i="1" s="1"/>
  <c r="C149" i="1"/>
  <c r="C217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8" i="1"/>
  <c r="C220" i="1"/>
  <c r="C222" i="1"/>
  <c r="C224" i="1"/>
  <c r="C226" i="1"/>
  <c r="C228" i="1"/>
  <c r="C230" i="1"/>
  <c r="C232" i="1"/>
  <c r="C234" i="1"/>
  <c r="C236" i="1"/>
  <c r="C238" i="1"/>
  <c r="C240" i="1"/>
  <c r="C242" i="1"/>
  <c r="C244" i="1"/>
  <c r="C246" i="1"/>
  <c r="C248" i="1"/>
  <c r="C250" i="1"/>
  <c r="C252" i="1"/>
  <c r="C254" i="1"/>
  <c r="C256" i="1"/>
  <c r="C258" i="1"/>
  <c r="C260" i="1"/>
  <c r="C262" i="1"/>
  <c r="C264" i="1"/>
  <c r="C266" i="1"/>
  <c r="C268" i="1"/>
  <c r="C270" i="1"/>
  <c r="C272" i="1"/>
  <c r="C274" i="1"/>
  <c r="C276" i="1"/>
  <c r="C278" i="1"/>
  <c r="C280" i="1"/>
  <c r="C282" i="1"/>
  <c r="C284" i="1"/>
  <c r="C286" i="1"/>
  <c r="C288" i="1"/>
  <c r="C290" i="1"/>
  <c r="C292" i="1"/>
  <c r="C294" i="1"/>
  <c r="C296" i="1"/>
  <c r="C298" i="1"/>
  <c r="C300" i="1"/>
  <c r="C302" i="1"/>
  <c r="C304" i="1"/>
  <c r="C306" i="1"/>
  <c r="C308" i="1"/>
  <c r="C310" i="1"/>
  <c r="C312" i="1"/>
  <c r="C314" i="1"/>
  <c r="C316" i="1"/>
  <c r="C317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6" i="1"/>
  <c r="C350" i="1"/>
  <c r="C367" i="1"/>
  <c r="C375" i="1"/>
  <c r="C354" i="1"/>
  <c r="C358" i="1"/>
  <c r="C364" i="1"/>
  <c r="C37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8" i="1"/>
  <c r="C56" i="1"/>
  <c r="C52" i="1"/>
  <c r="C48" i="1"/>
  <c r="C44" i="1"/>
  <c r="C40" i="1"/>
  <c r="C36" i="1"/>
  <c r="C32" i="1"/>
  <c r="C28" i="1"/>
  <c r="C24" i="1"/>
  <c r="C20" i="1"/>
  <c r="I8" i="1"/>
  <c r="C151" i="1"/>
  <c r="C215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6" i="1"/>
  <c r="C219" i="1"/>
  <c r="C221" i="1"/>
  <c r="C223" i="1"/>
  <c r="C225" i="1"/>
  <c r="C227" i="1"/>
  <c r="C229" i="1"/>
  <c r="C231" i="1"/>
  <c r="C233" i="1"/>
  <c r="C235" i="1"/>
  <c r="C237" i="1"/>
  <c r="C239" i="1"/>
  <c r="C241" i="1"/>
  <c r="C243" i="1"/>
  <c r="C245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8" i="1"/>
  <c r="C319" i="1"/>
  <c r="E321" i="1"/>
  <c r="C321" i="1"/>
  <c r="E323" i="1"/>
  <c r="C323" i="1"/>
  <c r="E325" i="1"/>
  <c r="C325" i="1"/>
  <c r="E327" i="1"/>
  <c r="C327" i="1"/>
  <c r="E329" i="1"/>
  <c r="C329" i="1"/>
  <c r="E331" i="1"/>
  <c r="C331" i="1"/>
  <c r="E333" i="1"/>
  <c r="C333" i="1"/>
  <c r="E335" i="1"/>
  <c r="C335" i="1"/>
  <c r="E337" i="1"/>
  <c r="C337" i="1"/>
  <c r="E339" i="1"/>
  <c r="C339" i="1"/>
  <c r="E366" i="1"/>
  <c r="C115" i="1"/>
  <c r="C71" i="1"/>
  <c r="E27" i="1"/>
  <c r="B152" i="1"/>
  <c r="E91" i="1" l="1"/>
  <c r="E347" i="1"/>
  <c r="E355" i="1"/>
  <c r="E147" i="1"/>
  <c r="E131" i="1"/>
  <c r="E115" i="1"/>
  <c r="E99" i="1"/>
  <c r="E83" i="1"/>
  <c r="E67" i="1"/>
  <c r="E51" i="1"/>
  <c r="E35" i="1"/>
  <c r="E19" i="1"/>
  <c r="C19" i="1"/>
  <c r="E59" i="1"/>
  <c r="C83" i="1"/>
  <c r="E123" i="1"/>
  <c r="C147" i="1"/>
  <c r="C35" i="1"/>
  <c r="E43" i="1"/>
  <c r="C67" i="1"/>
  <c r="E75" i="1"/>
  <c r="C99" i="1"/>
  <c r="E107" i="1"/>
  <c r="C131" i="1"/>
  <c r="E139" i="1"/>
  <c r="C355" i="1"/>
  <c r="E369" i="1"/>
  <c r="E343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370" i="1"/>
  <c r="E357" i="1"/>
  <c r="E373" i="1"/>
  <c r="E349" i="1"/>
  <c r="E341" i="1"/>
  <c r="D17" i="1"/>
  <c r="I17" i="1" s="1"/>
  <c r="K17" i="1" s="1"/>
  <c r="E21" i="1"/>
  <c r="E23" i="1"/>
  <c r="E29" i="1"/>
  <c r="E31" i="1"/>
  <c r="E37" i="1"/>
  <c r="E39" i="1"/>
  <c r="E45" i="1"/>
  <c r="E47" i="1"/>
  <c r="E53" i="1"/>
  <c r="E55" i="1"/>
  <c r="E61" i="1"/>
  <c r="E63" i="1"/>
  <c r="E69" i="1"/>
  <c r="E71" i="1"/>
  <c r="E77" i="1"/>
  <c r="E79" i="1"/>
  <c r="E85" i="1"/>
  <c r="E87" i="1"/>
  <c r="E93" i="1"/>
  <c r="E95" i="1"/>
  <c r="E101" i="1"/>
  <c r="E103" i="1"/>
  <c r="E109" i="1"/>
  <c r="E111" i="1"/>
  <c r="E117" i="1"/>
  <c r="E119" i="1"/>
  <c r="E125" i="1"/>
  <c r="E127" i="1"/>
  <c r="E133" i="1"/>
  <c r="E135" i="1"/>
  <c r="E141" i="1"/>
  <c r="E143" i="1"/>
  <c r="E150" i="1"/>
  <c r="E374" i="1"/>
  <c r="E362" i="1"/>
  <c r="E359" i="1"/>
  <c r="E353" i="1"/>
  <c r="E351" i="1"/>
  <c r="E365" i="1"/>
  <c r="E361" i="1"/>
  <c r="E345" i="1"/>
  <c r="E151" i="1"/>
  <c r="E215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6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15" i="1"/>
  <c r="E318" i="1"/>
  <c r="E319" i="1"/>
  <c r="E217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7" i="1"/>
  <c r="E322" i="1"/>
  <c r="E326" i="1"/>
  <c r="E330" i="1"/>
  <c r="E334" i="1"/>
  <c r="E338" i="1"/>
  <c r="E342" i="1"/>
  <c r="E346" i="1"/>
  <c r="E367" i="1"/>
  <c r="E375" i="1"/>
  <c r="E354" i="1"/>
  <c r="E358" i="1"/>
  <c r="E364" i="1"/>
  <c r="E37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149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0" i="1"/>
  <c r="E363" i="1"/>
  <c r="E371" i="1"/>
  <c r="E352" i="1"/>
  <c r="E356" i="1"/>
  <c r="E360" i="1"/>
  <c r="E368" i="1"/>
  <c r="E376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20" i="1"/>
  <c r="E24" i="1"/>
  <c r="E28" i="1"/>
  <c r="E32" i="1"/>
  <c r="E152" i="1"/>
  <c r="C152" i="1"/>
  <c r="E18" i="1"/>
  <c r="E22" i="1"/>
  <c r="E26" i="1"/>
  <c r="E30" i="1"/>
  <c r="E34" i="1"/>
  <c r="E36" i="1"/>
  <c r="F17" i="1" l="1"/>
  <c r="G17" i="1"/>
  <c r="H17" i="1" s="1"/>
  <c r="J17" i="1" s="1"/>
  <c r="D18" i="1" s="1"/>
  <c r="I18" i="1" l="1"/>
  <c r="F18" i="1"/>
  <c r="G18" i="1" l="1"/>
  <c r="H18" i="1" s="1"/>
  <c r="J18" i="1" s="1"/>
  <c r="D19" i="1" s="1"/>
  <c r="K18" i="1"/>
  <c r="I19" i="1" l="1"/>
  <c r="F19" i="1"/>
  <c r="G19" i="1" l="1"/>
  <c r="H19" i="1" s="1"/>
  <c r="J19" i="1" s="1"/>
  <c r="D20" i="1" s="1"/>
  <c r="K19" i="1"/>
  <c r="I20" i="1" l="1"/>
  <c r="F20" i="1"/>
  <c r="G20" i="1" l="1"/>
  <c r="H20" i="1" s="1"/>
  <c r="J20" i="1" s="1"/>
  <c r="D21" i="1" s="1"/>
  <c r="K20" i="1"/>
  <c r="I21" i="1" l="1"/>
  <c r="F21" i="1"/>
  <c r="G21" i="1" l="1"/>
  <c r="H21" i="1" s="1"/>
  <c r="J21" i="1" s="1"/>
  <c r="D22" i="1" s="1"/>
  <c r="K21" i="1"/>
  <c r="I22" i="1" l="1"/>
  <c r="K22" i="1" s="1"/>
  <c r="F22" i="1"/>
  <c r="G22" i="1" l="1"/>
  <c r="H22" i="1" s="1"/>
  <c r="J22" i="1" s="1"/>
  <c r="D23" i="1" s="1"/>
  <c r="I23" i="1" l="1"/>
  <c r="K23" i="1" s="1"/>
  <c r="F23" i="1"/>
  <c r="G23" i="1" l="1"/>
  <c r="H23" i="1" s="1"/>
  <c r="J23" i="1" s="1"/>
  <c r="D24" i="1" s="1"/>
  <c r="I24" i="1" l="1"/>
  <c r="K24" i="1" s="1"/>
  <c r="F24" i="1"/>
  <c r="G24" i="1" l="1"/>
  <c r="H24" i="1" s="1"/>
  <c r="J24" i="1" s="1"/>
  <c r="D25" i="1" s="1"/>
  <c r="I25" i="1" l="1"/>
  <c r="K25" i="1" s="1"/>
  <c r="F25" i="1"/>
  <c r="G25" i="1" l="1"/>
  <c r="H25" i="1" s="1"/>
  <c r="J25" i="1" s="1"/>
  <c r="D26" i="1" s="1"/>
  <c r="I26" i="1" l="1"/>
  <c r="K26" i="1" s="1"/>
  <c r="F26" i="1"/>
  <c r="G26" i="1" l="1"/>
  <c r="H26" i="1" s="1"/>
  <c r="J26" i="1" s="1"/>
  <c r="D27" i="1" s="1"/>
  <c r="I27" i="1" l="1"/>
  <c r="K27" i="1" s="1"/>
  <c r="F27" i="1"/>
  <c r="G27" i="1" l="1"/>
  <c r="H27" i="1" s="1"/>
  <c r="J27" i="1" s="1"/>
  <c r="D28" i="1" s="1"/>
  <c r="I28" i="1" l="1"/>
  <c r="K28" i="1" s="1"/>
  <c r="F28" i="1"/>
  <c r="G28" i="1" l="1"/>
  <c r="H28" i="1" s="1"/>
  <c r="J28" i="1" s="1"/>
  <c r="D29" i="1" s="1"/>
  <c r="I29" i="1" l="1"/>
  <c r="K29" i="1" s="1"/>
  <c r="F29" i="1"/>
  <c r="G29" i="1" l="1"/>
  <c r="H29" i="1" s="1"/>
  <c r="J29" i="1" s="1"/>
  <c r="D30" i="1" s="1"/>
  <c r="I30" i="1" l="1"/>
  <c r="K30" i="1" s="1"/>
  <c r="F30" i="1"/>
  <c r="G30" i="1" l="1"/>
  <c r="H30" i="1" s="1"/>
  <c r="J30" i="1" s="1"/>
  <c r="D31" i="1" s="1"/>
  <c r="I31" i="1" l="1"/>
  <c r="K31" i="1" s="1"/>
  <c r="F31" i="1"/>
  <c r="G31" i="1" l="1"/>
  <c r="H31" i="1" s="1"/>
  <c r="J31" i="1" s="1"/>
  <c r="D32" i="1" s="1"/>
  <c r="I32" i="1" l="1"/>
  <c r="K32" i="1" s="1"/>
  <c r="F32" i="1"/>
  <c r="G32" i="1" l="1"/>
  <c r="H32" i="1" s="1"/>
  <c r="J32" i="1" s="1"/>
  <c r="D33" i="1" s="1"/>
  <c r="I33" i="1" l="1"/>
  <c r="K33" i="1" s="1"/>
  <c r="F33" i="1"/>
  <c r="G33" i="1" l="1"/>
  <c r="H33" i="1" s="1"/>
  <c r="J33" i="1" s="1"/>
  <c r="D34" i="1" s="1"/>
  <c r="I34" i="1" l="1"/>
  <c r="K34" i="1" s="1"/>
  <c r="F34" i="1"/>
  <c r="G34" i="1" l="1"/>
  <c r="H34" i="1" s="1"/>
  <c r="J34" i="1" s="1"/>
  <c r="D35" i="1" s="1"/>
  <c r="I35" i="1" l="1"/>
  <c r="K35" i="1" s="1"/>
  <c r="F35" i="1"/>
  <c r="G35" i="1" l="1"/>
  <c r="H35" i="1" s="1"/>
  <c r="J35" i="1" s="1"/>
  <c r="D36" i="1" s="1"/>
  <c r="I36" i="1" l="1"/>
  <c r="K36" i="1" s="1"/>
  <c r="F36" i="1"/>
  <c r="G36" i="1" l="1"/>
  <c r="H36" i="1" s="1"/>
  <c r="J36" i="1" s="1"/>
  <c r="D37" i="1" s="1"/>
  <c r="I37" i="1" l="1"/>
  <c r="K37" i="1" s="1"/>
  <c r="F37" i="1"/>
  <c r="G37" i="1" l="1"/>
  <c r="H37" i="1" s="1"/>
  <c r="J37" i="1" s="1"/>
  <c r="D38" i="1" s="1"/>
  <c r="I38" i="1" l="1"/>
  <c r="K38" i="1" s="1"/>
  <c r="F38" i="1"/>
  <c r="G38" i="1" l="1"/>
  <c r="H38" i="1" s="1"/>
  <c r="J38" i="1" s="1"/>
  <c r="D39" i="1" s="1"/>
  <c r="I39" i="1" l="1"/>
  <c r="K39" i="1" s="1"/>
  <c r="F39" i="1"/>
  <c r="G39" i="1" l="1"/>
  <c r="H39" i="1" s="1"/>
  <c r="J39" i="1" s="1"/>
  <c r="D40" i="1" s="1"/>
  <c r="I40" i="1" l="1"/>
  <c r="K40" i="1" s="1"/>
  <c r="F40" i="1"/>
  <c r="G40" i="1" l="1"/>
  <c r="H40" i="1" s="1"/>
  <c r="J40" i="1" s="1"/>
  <c r="D41" i="1" s="1"/>
  <c r="I41" i="1" l="1"/>
  <c r="K41" i="1" s="1"/>
  <c r="F41" i="1"/>
  <c r="G41" i="1" l="1"/>
  <c r="H41" i="1" s="1"/>
  <c r="J41" i="1" s="1"/>
  <c r="D42" i="1" s="1"/>
  <c r="I42" i="1" l="1"/>
  <c r="K42" i="1" s="1"/>
  <c r="F42" i="1"/>
  <c r="G42" i="1" l="1"/>
  <c r="H42" i="1" s="1"/>
  <c r="J42" i="1" s="1"/>
  <c r="D43" i="1" s="1"/>
  <c r="I43" i="1" l="1"/>
  <c r="K43" i="1" s="1"/>
  <c r="F43" i="1"/>
  <c r="G43" i="1" l="1"/>
  <c r="H43" i="1" s="1"/>
  <c r="J43" i="1" s="1"/>
  <c r="D44" i="1" s="1"/>
  <c r="I44" i="1" l="1"/>
  <c r="K44" i="1" s="1"/>
  <c r="F44" i="1"/>
  <c r="G44" i="1" l="1"/>
  <c r="H44" i="1" s="1"/>
  <c r="J44" i="1" s="1"/>
  <c r="D45" i="1" s="1"/>
  <c r="I45" i="1" l="1"/>
  <c r="K45" i="1" s="1"/>
  <c r="F45" i="1"/>
  <c r="G45" i="1" l="1"/>
  <c r="H45" i="1" s="1"/>
  <c r="J45" i="1" s="1"/>
  <c r="D46" i="1" s="1"/>
  <c r="I46" i="1" l="1"/>
  <c r="K46" i="1" s="1"/>
  <c r="F46" i="1"/>
  <c r="G46" i="1" l="1"/>
  <c r="H46" i="1" s="1"/>
  <c r="J46" i="1" s="1"/>
  <c r="D47" i="1" s="1"/>
  <c r="I47" i="1" l="1"/>
  <c r="K47" i="1" s="1"/>
  <c r="F47" i="1"/>
  <c r="G47" i="1" l="1"/>
  <c r="H47" i="1" s="1"/>
  <c r="J47" i="1" s="1"/>
  <c r="D48" i="1" s="1"/>
  <c r="I48" i="1" l="1"/>
  <c r="K48" i="1" s="1"/>
  <c r="F48" i="1"/>
  <c r="G48" i="1" l="1"/>
  <c r="H48" i="1" s="1"/>
  <c r="J48" i="1" s="1"/>
  <c r="D49" i="1" s="1"/>
  <c r="I49" i="1" l="1"/>
  <c r="K49" i="1" s="1"/>
  <c r="F49" i="1"/>
  <c r="G49" i="1" l="1"/>
  <c r="H49" i="1" s="1"/>
  <c r="J49" i="1" s="1"/>
  <c r="D50" i="1" s="1"/>
  <c r="I50" i="1" l="1"/>
  <c r="K50" i="1" s="1"/>
  <c r="F50" i="1"/>
  <c r="G50" i="1" l="1"/>
  <c r="H50" i="1" s="1"/>
  <c r="J50" i="1" s="1"/>
  <c r="D51" i="1" s="1"/>
  <c r="I51" i="1" l="1"/>
  <c r="K51" i="1" s="1"/>
  <c r="F51" i="1"/>
  <c r="G51" i="1" l="1"/>
  <c r="H51" i="1" s="1"/>
  <c r="J51" i="1" s="1"/>
  <c r="D52" i="1" s="1"/>
  <c r="I52" i="1" l="1"/>
  <c r="K52" i="1" s="1"/>
  <c r="F52" i="1"/>
  <c r="G52" i="1" l="1"/>
  <c r="H52" i="1" s="1"/>
  <c r="J52" i="1" s="1"/>
  <c r="D53" i="1" s="1"/>
  <c r="I53" i="1" l="1"/>
  <c r="K53" i="1" s="1"/>
  <c r="F53" i="1"/>
  <c r="G53" i="1" l="1"/>
  <c r="H53" i="1" s="1"/>
  <c r="J53" i="1" s="1"/>
  <c r="D54" i="1" s="1"/>
  <c r="I54" i="1" l="1"/>
  <c r="K54" i="1" s="1"/>
  <c r="F54" i="1"/>
  <c r="G54" i="1" l="1"/>
  <c r="H54" i="1" s="1"/>
  <c r="J54" i="1" s="1"/>
  <c r="D55" i="1" s="1"/>
  <c r="I55" i="1" l="1"/>
  <c r="K55" i="1" s="1"/>
  <c r="F55" i="1"/>
  <c r="G55" i="1" l="1"/>
  <c r="H55" i="1" s="1"/>
  <c r="J55" i="1" s="1"/>
  <c r="D56" i="1" s="1"/>
  <c r="I56" i="1" l="1"/>
  <c r="K56" i="1" s="1"/>
  <c r="F56" i="1"/>
  <c r="G56" i="1" l="1"/>
  <c r="H56" i="1" s="1"/>
  <c r="J56" i="1" s="1"/>
  <c r="D57" i="1" s="1"/>
  <c r="I57" i="1" l="1"/>
  <c r="K57" i="1" s="1"/>
  <c r="F57" i="1"/>
  <c r="G57" i="1" l="1"/>
  <c r="H57" i="1" s="1"/>
  <c r="J57" i="1" s="1"/>
  <c r="D58" i="1" s="1"/>
  <c r="I58" i="1" l="1"/>
  <c r="K58" i="1" s="1"/>
  <c r="F58" i="1"/>
  <c r="G58" i="1" l="1"/>
  <c r="H58" i="1" s="1"/>
  <c r="J58" i="1" s="1"/>
  <c r="D59" i="1" s="1"/>
  <c r="I59" i="1" l="1"/>
  <c r="K59" i="1" s="1"/>
  <c r="F59" i="1"/>
  <c r="G59" i="1" l="1"/>
  <c r="H59" i="1" s="1"/>
  <c r="J59" i="1" s="1"/>
  <c r="D60" i="1" s="1"/>
  <c r="I60" i="1" l="1"/>
  <c r="K60" i="1" s="1"/>
  <c r="F60" i="1"/>
  <c r="G60" i="1" l="1"/>
  <c r="H60" i="1" s="1"/>
  <c r="J60" i="1" s="1"/>
  <c r="D61" i="1" s="1"/>
  <c r="I61" i="1" l="1"/>
  <c r="K61" i="1" s="1"/>
  <c r="F61" i="1"/>
  <c r="G61" i="1" l="1"/>
  <c r="H61" i="1" s="1"/>
  <c r="J61" i="1" s="1"/>
  <c r="D62" i="1" s="1"/>
  <c r="I62" i="1" l="1"/>
  <c r="K62" i="1" s="1"/>
  <c r="F62" i="1"/>
  <c r="G62" i="1" l="1"/>
  <c r="H62" i="1" s="1"/>
  <c r="J62" i="1" s="1"/>
  <c r="D63" i="1" s="1"/>
  <c r="I63" i="1" l="1"/>
  <c r="K63" i="1" s="1"/>
  <c r="F63" i="1"/>
  <c r="G63" i="1" l="1"/>
  <c r="H63" i="1" s="1"/>
  <c r="J63" i="1" s="1"/>
  <c r="D64" i="1" s="1"/>
  <c r="I64" i="1" l="1"/>
  <c r="K64" i="1" s="1"/>
  <c r="F64" i="1"/>
  <c r="G64" i="1" l="1"/>
  <c r="H64" i="1" s="1"/>
  <c r="J64" i="1" s="1"/>
  <c r="D65" i="1" s="1"/>
  <c r="I65" i="1" l="1"/>
  <c r="K65" i="1" s="1"/>
  <c r="F65" i="1"/>
  <c r="G65" i="1" l="1"/>
  <c r="H65" i="1" s="1"/>
  <c r="J65" i="1" s="1"/>
  <c r="D66" i="1" s="1"/>
  <c r="I66" i="1" l="1"/>
  <c r="K66" i="1" s="1"/>
  <c r="F66" i="1"/>
  <c r="G66" i="1" l="1"/>
  <c r="H66" i="1" s="1"/>
  <c r="J66" i="1" s="1"/>
  <c r="D67" i="1" s="1"/>
  <c r="I67" i="1" l="1"/>
  <c r="K67" i="1" s="1"/>
  <c r="F67" i="1"/>
  <c r="G67" i="1" l="1"/>
  <c r="H67" i="1" s="1"/>
  <c r="J67" i="1" s="1"/>
  <c r="D68" i="1" s="1"/>
  <c r="I68" i="1" l="1"/>
  <c r="K68" i="1" s="1"/>
  <c r="F68" i="1"/>
  <c r="G68" i="1" l="1"/>
  <c r="H68" i="1" s="1"/>
  <c r="J68" i="1" s="1"/>
  <c r="D69" i="1" s="1"/>
  <c r="I69" i="1" l="1"/>
  <c r="K69" i="1" s="1"/>
  <c r="F69" i="1"/>
  <c r="G69" i="1" l="1"/>
  <c r="H69" i="1" s="1"/>
  <c r="J69" i="1" s="1"/>
  <c r="D70" i="1" s="1"/>
  <c r="I70" i="1" l="1"/>
  <c r="K70" i="1" s="1"/>
  <c r="F70" i="1"/>
  <c r="G70" i="1" l="1"/>
  <c r="H70" i="1" s="1"/>
  <c r="J70" i="1" s="1"/>
  <c r="D71" i="1" s="1"/>
  <c r="I71" i="1" l="1"/>
  <c r="K71" i="1" s="1"/>
  <c r="F71" i="1"/>
  <c r="G71" i="1" l="1"/>
  <c r="H71" i="1" s="1"/>
  <c r="J71" i="1" s="1"/>
  <c r="D72" i="1" s="1"/>
  <c r="I72" i="1" l="1"/>
  <c r="K72" i="1" s="1"/>
  <c r="F72" i="1"/>
  <c r="G72" i="1" l="1"/>
  <c r="H72" i="1" s="1"/>
  <c r="J72" i="1" s="1"/>
  <c r="D73" i="1" s="1"/>
  <c r="I73" i="1" l="1"/>
  <c r="K73" i="1" s="1"/>
  <c r="F73" i="1"/>
  <c r="G73" i="1" l="1"/>
  <c r="H73" i="1" s="1"/>
  <c r="J73" i="1" s="1"/>
  <c r="D74" i="1" s="1"/>
  <c r="I74" i="1" l="1"/>
  <c r="K74" i="1" s="1"/>
  <c r="F74" i="1"/>
  <c r="G74" i="1" l="1"/>
  <c r="H74" i="1" s="1"/>
  <c r="J74" i="1" s="1"/>
  <c r="D75" i="1" s="1"/>
  <c r="I75" i="1" l="1"/>
  <c r="K75" i="1" s="1"/>
  <c r="F75" i="1"/>
  <c r="G75" i="1" l="1"/>
  <c r="H75" i="1" s="1"/>
  <c r="J75" i="1" s="1"/>
  <c r="D76" i="1" s="1"/>
  <c r="I76" i="1" l="1"/>
  <c r="K76" i="1" s="1"/>
  <c r="F76" i="1"/>
  <c r="G76" i="1" l="1"/>
  <c r="H76" i="1" s="1"/>
  <c r="J76" i="1" s="1"/>
  <c r="D77" i="1" s="1"/>
  <c r="I77" i="1" l="1"/>
  <c r="K77" i="1" s="1"/>
  <c r="F77" i="1"/>
  <c r="G77" i="1" l="1"/>
  <c r="H77" i="1" s="1"/>
  <c r="J77" i="1" s="1"/>
  <c r="D78" i="1" s="1"/>
  <c r="I78" i="1" l="1"/>
  <c r="K78" i="1" s="1"/>
  <c r="F78" i="1"/>
  <c r="G78" i="1" l="1"/>
  <c r="H78" i="1" s="1"/>
  <c r="J78" i="1" s="1"/>
  <c r="D79" i="1" s="1"/>
  <c r="I79" i="1" l="1"/>
  <c r="K79" i="1" s="1"/>
  <c r="F79" i="1"/>
  <c r="G79" i="1" l="1"/>
  <c r="H79" i="1" s="1"/>
  <c r="J79" i="1" s="1"/>
  <c r="D80" i="1" s="1"/>
  <c r="I80" i="1" l="1"/>
  <c r="K80" i="1" s="1"/>
  <c r="F80" i="1"/>
  <c r="G80" i="1" l="1"/>
  <c r="H80" i="1" s="1"/>
  <c r="J80" i="1" s="1"/>
  <c r="D81" i="1" s="1"/>
  <c r="I81" i="1" l="1"/>
  <c r="K81" i="1" s="1"/>
  <c r="F81" i="1"/>
  <c r="G81" i="1" l="1"/>
  <c r="H81" i="1" s="1"/>
  <c r="J81" i="1" s="1"/>
  <c r="D82" i="1" s="1"/>
  <c r="I82" i="1" l="1"/>
  <c r="K82" i="1" s="1"/>
  <c r="F82" i="1"/>
  <c r="G82" i="1" l="1"/>
  <c r="H82" i="1" s="1"/>
  <c r="J82" i="1" s="1"/>
  <c r="D83" i="1" s="1"/>
  <c r="I83" i="1" l="1"/>
  <c r="K83" i="1" s="1"/>
  <c r="F83" i="1"/>
  <c r="G83" i="1" l="1"/>
  <c r="H83" i="1" s="1"/>
  <c r="J83" i="1" s="1"/>
  <c r="D84" i="1" s="1"/>
  <c r="I84" i="1" l="1"/>
  <c r="K84" i="1" s="1"/>
  <c r="F84" i="1"/>
  <c r="G84" i="1" l="1"/>
  <c r="H84" i="1" s="1"/>
  <c r="J84" i="1" s="1"/>
  <c r="D85" i="1" s="1"/>
  <c r="I85" i="1" l="1"/>
  <c r="K85" i="1" s="1"/>
  <c r="F85" i="1"/>
  <c r="G85" i="1" l="1"/>
  <c r="H85" i="1" s="1"/>
  <c r="J85" i="1" s="1"/>
  <c r="D86" i="1" s="1"/>
  <c r="I86" i="1" l="1"/>
  <c r="K86" i="1" s="1"/>
  <c r="F86" i="1"/>
  <c r="G86" i="1" l="1"/>
  <c r="H86" i="1" s="1"/>
  <c r="J86" i="1" s="1"/>
  <c r="D87" i="1" s="1"/>
  <c r="I87" i="1" l="1"/>
  <c r="K87" i="1" s="1"/>
  <c r="F87" i="1"/>
  <c r="G87" i="1" l="1"/>
  <c r="H87" i="1" s="1"/>
  <c r="J87" i="1" s="1"/>
  <c r="D88" i="1" s="1"/>
  <c r="I88" i="1" l="1"/>
  <c r="K88" i="1" s="1"/>
  <c r="F88" i="1"/>
  <c r="G88" i="1" l="1"/>
  <c r="H88" i="1" s="1"/>
  <c r="J88" i="1" s="1"/>
  <c r="D89" i="1" s="1"/>
  <c r="I89" i="1" l="1"/>
  <c r="K89" i="1" s="1"/>
  <c r="F89" i="1"/>
  <c r="G89" i="1" l="1"/>
  <c r="H89" i="1" s="1"/>
  <c r="J89" i="1" s="1"/>
  <c r="D90" i="1" s="1"/>
  <c r="I90" i="1" l="1"/>
  <c r="K90" i="1" s="1"/>
  <c r="F90" i="1"/>
  <c r="G90" i="1" l="1"/>
  <c r="H90" i="1" s="1"/>
  <c r="J90" i="1" s="1"/>
  <c r="D91" i="1" s="1"/>
  <c r="I91" i="1" l="1"/>
  <c r="K91" i="1" s="1"/>
  <c r="F91" i="1"/>
  <c r="G91" i="1" l="1"/>
  <c r="H91" i="1" s="1"/>
  <c r="J91" i="1" s="1"/>
  <c r="D92" i="1" s="1"/>
  <c r="I92" i="1" l="1"/>
  <c r="K92" i="1" s="1"/>
  <c r="F92" i="1"/>
  <c r="G92" i="1" l="1"/>
  <c r="H92" i="1" s="1"/>
  <c r="J92" i="1" s="1"/>
  <c r="D93" i="1" s="1"/>
  <c r="I93" i="1" l="1"/>
  <c r="K93" i="1" s="1"/>
  <c r="F93" i="1"/>
  <c r="G93" i="1" l="1"/>
  <c r="H93" i="1" s="1"/>
  <c r="J93" i="1" s="1"/>
  <c r="D94" i="1" s="1"/>
  <c r="I94" i="1" l="1"/>
  <c r="K94" i="1" s="1"/>
  <c r="F94" i="1"/>
  <c r="G94" i="1" l="1"/>
  <c r="H94" i="1" s="1"/>
  <c r="J94" i="1" s="1"/>
  <c r="D95" i="1" s="1"/>
  <c r="I95" i="1" l="1"/>
  <c r="K95" i="1" s="1"/>
  <c r="F95" i="1"/>
  <c r="G95" i="1" l="1"/>
  <c r="H95" i="1" s="1"/>
  <c r="J95" i="1" s="1"/>
  <c r="D96" i="1" s="1"/>
  <c r="I96" i="1" l="1"/>
  <c r="K96" i="1" s="1"/>
  <c r="F96" i="1"/>
  <c r="G96" i="1" l="1"/>
  <c r="H96" i="1" s="1"/>
  <c r="J96" i="1" s="1"/>
  <c r="D97" i="1" s="1"/>
  <c r="I97" i="1" l="1"/>
  <c r="K97" i="1" s="1"/>
  <c r="F97" i="1"/>
  <c r="G97" i="1" l="1"/>
  <c r="H97" i="1" s="1"/>
  <c r="J97" i="1" s="1"/>
  <c r="D98" i="1" s="1"/>
  <c r="I98" i="1" l="1"/>
  <c r="K98" i="1" s="1"/>
  <c r="F98" i="1"/>
  <c r="G98" i="1" l="1"/>
  <c r="H98" i="1" s="1"/>
  <c r="J98" i="1" s="1"/>
  <c r="D99" i="1" s="1"/>
  <c r="I99" i="1" l="1"/>
  <c r="K99" i="1" s="1"/>
  <c r="F99" i="1"/>
  <c r="G99" i="1" l="1"/>
  <c r="H99" i="1" s="1"/>
  <c r="J99" i="1" s="1"/>
  <c r="D100" i="1" s="1"/>
  <c r="I100" i="1" l="1"/>
  <c r="K100" i="1" s="1"/>
  <c r="F100" i="1"/>
  <c r="G100" i="1" l="1"/>
  <c r="H100" i="1" s="1"/>
  <c r="J100" i="1" s="1"/>
  <c r="D101" i="1" s="1"/>
  <c r="I101" i="1" l="1"/>
  <c r="K101" i="1" s="1"/>
  <c r="F101" i="1"/>
  <c r="G101" i="1" l="1"/>
  <c r="H101" i="1" s="1"/>
  <c r="J101" i="1" s="1"/>
  <c r="D102" i="1" s="1"/>
  <c r="I102" i="1" l="1"/>
  <c r="K102" i="1" s="1"/>
  <c r="F102" i="1"/>
  <c r="G102" i="1" l="1"/>
  <c r="H102" i="1" s="1"/>
  <c r="J102" i="1" s="1"/>
  <c r="D103" i="1" s="1"/>
  <c r="I103" i="1" l="1"/>
  <c r="K103" i="1" s="1"/>
  <c r="F103" i="1"/>
  <c r="G103" i="1" l="1"/>
  <c r="H103" i="1" s="1"/>
  <c r="J103" i="1" s="1"/>
  <c r="D104" i="1" s="1"/>
  <c r="I104" i="1" l="1"/>
  <c r="K104" i="1" s="1"/>
  <c r="F104" i="1"/>
  <c r="G104" i="1" l="1"/>
  <c r="H104" i="1" s="1"/>
  <c r="J104" i="1" s="1"/>
  <c r="D105" i="1" s="1"/>
  <c r="I105" i="1" l="1"/>
  <c r="K105" i="1" s="1"/>
  <c r="F105" i="1"/>
  <c r="G105" i="1" l="1"/>
  <c r="H105" i="1" s="1"/>
  <c r="J105" i="1" s="1"/>
  <c r="D106" i="1" s="1"/>
  <c r="I106" i="1" l="1"/>
  <c r="K106" i="1" s="1"/>
  <c r="F106" i="1"/>
  <c r="G106" i="1" l="1"/>
  <c r="H106" i="1" s="1"/>
  <c r="J106" i="1" s="1"/>
  <c r="D107" i="1" s="1"/>
  <c r="I107" i="1" l="1"/>
  <c r="K107" i="1" s="1"/>
  <c r="F107" i="1"/>
  <c r="G107" i="1" l="1"/>
  <c r="H107" i="1" s="1"/>
  <c r="J107" i="1" s="1"/>
  <c r="D108" i="1" s="1"/>
  <c r="I108" i="1" l="1"/>
  <c r="K108" i="1" s="1"/>
  <c r="F108" i="1"/>
  <c r="G108" i="1" l="1"/>
  <c r="H108" i="1" s="1"/>
  <c r="J108" i="1" s="1"/>
  <c r="D109" i="1" s="1"/>
  <c r="I109" i="1" l="1"/>
  <c r="K109" i="1" s="1"/>
  <c r="F109" i="1"/>
  <c r="G109" i="1" l="1"/>
  <c r="H109" i="1" s="1"/>
  <c r="J109" i="1" s="1"/>
  <c r="D110" i="1" s="1"/>
  <c r="I110" i="1" l="1"/>
  <c r="K110" i="1" s="1"/>
  <c r="F110" i="1"/>
  <c r="G110" i="1" l="1"/>
  <c r="H110" i="1" s="1"/>
  <c r="J110" i="1" s="1"/>
  <c r="D111" i="1" s="1"/>
  <c r="I111" i="1" l="1"/>
  <c r="K111" i="1" s="1"/>
  <c r="F111" i="1"/>
  <c r="G111" i="1" l="1"/>
  <c r="H111" i="1" s="1"/>
  <c r="J111" i="1" s="1"/>
  <c r="D112" i="1" s="1"/>
  <c r="I112" i="1" l="1"/>
  <c r="K112" i="1" s="1"/>
  <c r="F112" i="1"/>
  <c r="G112" i="1" l="1"/>
  <c r="H112" i="1" s="1"/>
  <c r="J112" i="1" s="1"/>
  <c r="D113" i="1" s="1"/>
  <c r="I113" i="1" l="1"/>
  <c r="K113" i="1" s="1"/>
  <c r="F113" i="1"/>
  <c r="G113" i="1" l="1"/>
  <c r="H113" i="1" s="1"/>
  <c r="J113" i="1" s="1"/>
  <c r="D114" i="1" s="1"/>
  <c r="I114" i="1" l="1"/>
  <c r="K114" i="1" s="1"/>
  <c r="F114" i="1"/>
  <c r="G114" i="1" l="1"/>
  <c r="H114" i="1" s="1"/>
  <c r="J114" i="1" s="1"/>
  <c r="D115" i="1" s="1"/>
  <c r="I115" i="1" l="1"/>
  <c r="K115" i="1" s="1"/>
  <c r="F115" i="1"/>
  <c r="G115" i="1" l="1"/>
  <c r="H115" i="1" s="1"/>
  <c r="J115" i="1" s="1"/>
  <c r="D116" i="1" s="1"/>
  <c r="I116" i="1" l="1"/>
  <c r="K116" i="1" s="1"/>
  <c r="F116" i="1"/>
  <c r="G116" i="1" l="1"/>
  <c r="H116" i="1" s="1"/>
  <c r="J116" i="1" s="1"/>
  <c r="D117" i="1" s="1"/>
  <c r="I117" i="1" l="1"/>
  <c r="K117" i="1" s="1"/>
  <c r="F117" i="1"/>
  <c r="G117" i="1" l="1"/>
  <c r="H117" i="1" s="1"/>
  <c r="J117" i="1" s="1"/>
  <c r="D118" i="1" s="1"/>
  <c r="I118" i="1" l="1"/>
  <c r="K118" i="1" s="1"/>
  <c r="F118" i="1"/>
  <c r="G118" i="1" l="1"/>
  <c r="H118" i="1" s="1"/>
  <c r="J118" i="1" s="1"/>
  <c r="D119" i="1" s="1"/>
  <c r="I119" i="1" l="1"/>
  <c r="K119" i="1" s="1"/>
  <c r="F119" i="1"/>
  <c r="G119" i="1" l="1"/>
  <c r="H119" i="1" s="1"/>
  <c r="J119" i="1" s="1"/>
  <c r="D120" i="1" s="1"/>
  <c r="I120" i="1" l="1"/>
  <c r="K120" i="1" s="1"/>
  <c r="F120" i="1"/>
  <c r="G120" i="1" l="1"/>
  <c r="H120" i="1" s="1"/>
  <c r="J120" i="1" s="1"/>
  <c r="D121" i="1" s="1"/>
  <c r="I121" i="1" l="1"/>
  <c r="K121" i="1" s="1"/>
  <c r="F121" i="1"/>
  <c r="G121" i="1" l="1"/>
  <c r="H121" i="1" s="1"/>
  <c r="J121" i="1" s="1"/>
  <c r="D122" i="1" s="1"/>
  <c r="I122" i="1" l="1"/>
  <c r="K122" i="1" s="1"/>
  <c r="F122" i="1"/>
  <c r="G122" i="1" l="1"/>
  <c r="H122" i="1" s="1"/>
  <c r="J122" i="1" s="1"/>
  <c r="D123" i="1" s="1"/>
  <c r="I123" i="1" l="1"/>
  <c r="K123" i="1" s="1"/>
  <c r="F123" i="1"/>
  <c r="G123" i="1" l="1"/>
  <c r="H123" i="1" s="1"/>
  <c r="J123" i="1" s="1"/>
  <c r="D124" i="1" s="1"/>
  <c r="I124" i="1" l="1"/>
  <c r="K124" i="1" s="1"/>
  <c r="F124" i="1"/>
  <c r="G124" i="1" l="1"/>
  <c r="H124" i="1" s="1"/>
  <c r="J124" i="1" s="1"/>
  <c r="D125" i="1" s="1"/>
  <c r="I125" i="1" l="1"/>
  <c r="K125" i="1" s="1"/>
  <c r="F125" i="1"/>
  <c r="G125" i="1" l="1"/>
  <c r="H125" i="1" s="1"/>
  <c r="J125" i="1" s="1"/>
  <c r="D126" i="1" s="1"/>
  <c r="I126" i="1" l="1"/>
  <c r="K126" i="1" s="1"/>
  <c r="F126" i="1"/>
  <c r="G126" i="1" l="1"/>
  <c r="H126" i="1" s="1"/>
  <c r="J126" i="1" s="1"/>
  <c r="D127" i="1" s="1"/>
  <c r="I127" i="1" l="1"/>
  <c r="K127" i="1" s="1"/>
  <c r="F127" i="1"/>
  <c r="G127" i="1" l="1"/>
  <c r="H127" i="1" s="1"/>
  <c r="J127" i="1" s="1"/>
  <c r="D128" i="1" s="1"/>
  <c r="I128" i="1" l="1"/>
  <c r="K128" i="1" s="1"/>
  <c r="F128" i="1"/>
  <c r="G128" i="1" l="1"/>
  <c r="H128" i="1" s="1"/>
  <c r="J128" i="1" s="1"/>
  <c r="D129" i="1" s="1"/>
  <c r="I129" i="1" l="1"/>
  <c r="K129" i="1" s="1"/>
  <c r="F129" i="1"/>
  <c r="G129" i="1" l="1"/>
  <c r="H129" i="1" s="1"/>
  <c r="J129" i="1" s="1"/>
  <c r="D130" i="1" s="1"/>
  <c r="I130" i="1" l="1"/>
  <c r="K130" i="1" s="1"/>
  <c r="F130" i="1"/>
  <c r="G130" i="1" l="1"/>
  <c r="H130" i="1" s="1"/>
  <c r="J130" i="1" s="1"/>
  <c r="D131" i="1" s="1"/>
  <c r="I131" i="1" l="1"/>
  <c r="K131" i="1" s="1"/>
  <c r="F131" i="1"/>
  <c r="G131" i="1" l="1"/>
  <c r="H131" i="1" s="1"/>
  <c r="J131" i="1" s="1"/>
  <c r="D132" i="1" s="1"/>
  <c r="I132" i="1" l="1"/>
  <c r="K132" i="1" s="1"/>
  <c r="F132" i="1"/>
  <c r="G132" i="1" l="1"/>
  <c r="H132" i="1" s="1"/>
  <c r="J132" i="1" s="1"/>
  <c r="D133" i="1" s="1"/>
  <c r="I133" i="1" l="1"/>
  <c r="K133" i="1" s="1"/>
  <c r="F133" i="1"/>
  <c r="G133" i="1" l="1"/>
  <c r="H133" i="1" s="1"/>
  <c r="J133" i="1" s="1"/>
  <c r="D134" i="1" s="1"/>
  <c r="I134" i="1" l="1"/>
  <c r="K134" i="1" s="1"/>
  <c r="F134" i="1"/>
  <c r="G134" i="1" l="1"/>
  <c r="H134" i="1" s="1"/>
  <c r="J134" i="1" s="1"/>
  <c r="D135" i="1" s="1"/>
  <c r="I135" i="1" l="1"/>
  <c r="K135" i="1" s="1"/>
  <c r="F135" i="1"/>
  <c r="G135" i="1" l="1"/>
  <c r="H135" i="1" s="1"/>
  <c r="J135" i="1" s="1"/>
  <c r="D136" i="1" s="1"/>
  <c r="I136" i="1" l="1"/>
  <c r="K136" i="1" s="1"/>
  <c r="F136" i="1"/>
  <c r="G136" i="1" l="1"/>
  <c r="H136" i="1" s="1"/>
  <c r="J136" i="1" s="1"/>
  <c r="D137" i="1" s="1"/>
  <c r="I137" i="1" l="1"/>
  <c r="K137" i="1" s="1"/>
  <c r="F137" i="1"/>
  <c r="G137" i="1" l="1"/>
  <c r="H137" i="1" s="1"/>
  <c r="J137" i="1" s="1"/>
  <c r="D138" i="1" s="1"/>
  <c r="I138" i="1" l="1"/>
  <c r="K138" i="1" s="1"/>
  <c r="F138" i="1"/>
  <c r="G138" i="1" l="1"/>
  <c r="H138" i="1" s="1"/>
  <c r="J138" i="1" s="1"/>
  <c r="D139" i="1" s="1"/>
  <c r="I139" i="1" l="1"/>
  <c r="K139" i="1" s="1"/>
  <c r="F139" i="1"/>
  <c r="G139" i="1" l="1"/>
  <c r="H139" i="1" s="1"/>
  <c r="J139" i="1" s="1"/>
  <c r="D140" i="1" s="1"/>
  <c r="I140" i="1" l="1"/>
  <c r="K140" i="1" s="1"/>
  <c r="F140" i="1"/>
  <c r="G140" i="1" l="1"/>
  <c r="H140" i="1" s="1"/>
  <c r="J140" i="1" s="1"/>
  <c r="D141" i="1" s="1"/>
  <c r="I141" i="1" l="1"/>
  <c r="K141" i="1" s="1"/>
  <c r="F141" i="1"/>
  <c r="G141" i="1" l="1"/>
  <c r="H141" i="1" s="1"/>
  <c r="J141" i="1" s="1"/>
  <c r="D142" i="1" s="1"/>
  <c r="I142" i="1" l="1"/>
  <c r="K142" i="1" s="1"/>
  <c r="F142" i="1"/>
  <c r="G142" i="1" l="1"/>
  <c r="H142" i="1" s="1"/>
  <c r="J142" i="1" s="1"/>
  <c r="D143" i="1" s="1"/>
  <c r="I143" i="1" l="1"/>
  <c r="K143" i="1" s="1"/>
  <c r="F143" i="1"/>
  <c r="G143" i="1" l="1"/>
  <c r="H143" i="1" s="1"/>
  <c r="J143" i="1" s="1"/>
  <c r="D144" i="1" s="1"/>
  <c r="I144" i="1" l="1"/>
  <c r="K144" i="1" s="1"/>
  <c r="F144" i="1"/>
  <c r="G144" i="1" l="1"/>
  <c r="H144" i="1" s="1"/>
  <c r="J144" i="1" s="1"/>
  <c r="D145" i="1" s="1"/>
  <c r="I145" i="1" l="1"/>
  <c r="K145" i="1" s="1"/>
  <c r="F145" i="1"/>
  <c r="G145" i="1" l="1"/>
  <c r="H145" i="1" s="1"/>
  <c r="J145" i="1" s="1"/>
  <c r="D146" i="1" s="1"/>
  <c r="I146" i="1" l="1"/>
  <c r="K146" i="1" s="1"/>
  <c r="F146" i="1"/>
  <c r="G146" i="1" l="1"/>
  <c r="H146" i="1" s="1"/>
  <c r="J146" i="1" s="1"/>
  <c r="D147" i="1" s="1"/>
  <c r="I147" i="1" l="1"/>
  <c r="K147" i="1" s="1"/>
  <c r="F147" i="1"/>
  <c r="G147" i="1" l="1"/>
  <c r="H147" i="1" s="1"/>
  <c r="J147" i="1" s="1"/>
  <c r="D148" i="1" s="1"/>
  <c r="I148" i="1" l="1"/>
  <c r="K148" i="1" s="1"/>
  <c r="F148" i="1"/>
  <c r="G148" i="1" l="1"/>
  <c r="H148" i="1" s="1"/>
  <c r="J148" i="1" s="1"/>
  <c r="D149" i="1" s="1"/>
  <c r="I149" i="1" l="1"/>
  <c r="K149" i="1" s="1"/>
  <c r="F149" i="1"/>
  <c r="G149" i="1" l="1"/>
  <c r="H149" i="1" s="1"/>
  <c r="J149" i="1" s="1"/>
  <c r="D150" i="1" s="1"/>
  <c r="I150" i="1" l="1"/>
  <c r="K150" i="1" s="1"/>
  <c r="F150" i="1"/>
  <c r="G150" i="1" l="1"/>
  <c r="H150" i="1" s="1"/>
  <c r="J150" i="1" s="1"/>
  <c r="D151" i="1" s="1"/>
  <c r="F151" i="1" l="1"/>
  <c r="I151" i="1"/>
  <c r="K151" i="1" s="1"/>
  <c r="G151" i="1" l="1"/>
  <c r="H151" i="1" s="1"/>
  <c r="J151" i="1" s="1"/>
  <c r="D152" i="1" s="1"/>
  <c r="I152" i="1" l="1"/>
  <c r="K152" i="1" s="1"/>
  <c r="F152" i="1"/>
  <c r="G152" i="1" l="1"/>
  <c r="H152" i="1" s="1"/>
  <c r="J152" i="1" s="1"/>
  <c r="D153" i="1" s="1"/>
  <c r="I153" i="1" l="1"/>
  <c r="K153" i="1" s="1"/>
  <c r="F153" i="1"/>
  <c r="G153" i="1" l="1"/>
  <c r="H153" i="1" s="1"/>
  <c r="J153" i="1" s="1"/>
  <c r="D154" i="1" s="1"/>
  <c r="I154" i="1" l="1"/>
  <c r="K154" i="1" s="1"/>
  <c r="F154" i="1"/>
  <c r="G154" i="1" l="1"/>
  <c r="H154" i="1" s="1"/>
  <c r="J154" i="1" s="1"/>
  <c r="D155" i="1" s="1"/>
  <c r="I155" i="1" l="1"/>
  <c r="K155" i="1" s="1"/>
  <c r="F155" i="1"/>
  <c r="G155" i="1" l="1"/>
  <c r="H155" i="1" s="1"/>
  <c r="J155" i="1" s="1"/>
  <c r="D156" i="1" s="1"/>
  <c r="I156" i="1" l="1"/>
  <c r="K156" i="1" s="1"/>
  <c r="F156" i="1"/>
  <c r="G156" i="1" l="1"/>
  <c r="H156" i="1" s="1"/>
  <c r="J156" i="1" s="1"/>
  <c r="D157" i="1" s="1"/>
  <c r="I157" i="1" l="1"/>
  <c r="K157" i="1" s="1"/>
  <c r="F157" i="1"/>
  <c r="G157" i="1" l="1"/>
  <c r="H157" i="1" s="1"/>
  <c r="J157" i="1" s="1"/>
  <c r="D158" i="1" s="1"/>
  <c r="I158" i="1" l="1"/>
  <c r="K158" i="1" s="1"/>
  <c r="F158" i="1"/>
  <c r="G158" i="1" l="1"/>
  <c r="H158" i="1" s="1"/>
  <c r="J158" i="1" s="1"/>
  <c r="D159" i="1" s="1"/>
  <c r="I159" i="1" l="1"/>
  <c r="K159" i="1" s="1"/>
  <c r="F159" i="1"/>
  <c r="G159" i="1" l="1"/>
  <c r="H159" i="1" s="1"/>
  <c r="J159" i="1" s="1"/>
  <c r="D160" i="1" s="1"/>
  <c r="I160" i="1" l="1"/>
  <c r="K160" i="1" s="1"/>
  <c r="F160" i="1"/>
  <c r="G160" i="1" l="1"/>
  <c r="H160" i="1" s="1"/>
  <c r="J160" i="1" s="1"/>
  <c r="D161" i="1" s="1"/>
  <c r="I161" i="1" l="1"/>
  <c r="K161" i="1" s="1"/>
  <c r="F161" i="1"/>
  <c r="G161" i="1" l="1"/>
  <c r="H161" i="1" s="1"/>
  <c r="J161" i="1" s="1"/>
  <c r="D162" i="1" s="1"/>
  <c r="I162" i="1" l="1"/>
  <c r="K162" i="1" s="1"/>
  <c r="F162" i="1"/>
  <c r="G162" i="1" l="1"/>
  <c r="H162" i="1" s="1"/>
  <c r="J162" i="1" s="1"/>
  <c r="D163" i="1" s="1"/>
  <c r="I163" i="1" l="1"/>
  <c r="K163" i="1" s="1"/>
  <c r="F163" i="1"/>
  <c r="G163" i="1" l="1"/>
  <c r="H163" i="1" s="1"/>
  <c r="J163" i="1" s="1"/>
  <c r="D164" i="1" s="1"/>
  <c r="I164" i="1" l="1"/>
  <c r="K164" i="1" s="1"/>
  <c r="F164" i="1"/>
  <c r="G164" i="1" l="1"/>
  <c r="H164" i="1" s="1"/>
  <c r="J164" i="1" s="1"/>
  <c r="D165" i="1" s="1"/>
  <c r="I165" i="1" l="1"/>
  <c r="K165" i="1" s="1"/>
  <c r="F165" i="1"/>
  <c r="G165" i="1" l="1"/>
  <c r="H165" i="1" s="1"/>
  <c r="J165" i="1" s="1"/>
  <c r="D166" i="1" s="1"/>
  <c r="I166" i="1" l="1"/>
  <c r="K166" i="1" s="1"/>
  <c r="F166" i="1"/>
  <c r="G166" i="1" l="1"/>
  <c r="H166" i="1" s="1"/>
  <c r="J166" i="1" s="1"/>
  <c r="D167" i="1" s="1"/>
  <c r="I167" i="1" l="1"/>
  <c r="K167" i="1" s="1"/>
  <c r="F167" i="1"/>
  <c r="G167" i="1" l="1"/>
  <c r="H167" i="1" s="1"/>
  <c r="J167" i="1" s="1"/>
  <c r="D168" i="1" s="1"/>
  <c r="I168" i="1" l="1"/>
  <c r="K168" i="1" s="1"/>
  <c r="F168" i="1"/>
  <c r="G168" i="1" l="1"/>
  <c r="H168" i="1" s="1"/>
  <c r="J168" i="1" s="1"/>
  <c r="D169" i="1" s="1"/>
  <c r="I169" i="1" l="1"/>
  <c r="K169" i="1" s="1"/>
  <c r="F169" i="1"/>
  <c r="G169" i="1" l="1"/>
  <c r="H169" i="1" s="1"/>
  <c r="J169" i="1" s="1"/>
  <c r="D170" i="1" s="1"/>
  <c r="I170" i="1" l="1"/>
  <c r="K170" i="1" s="1"/>
  <c r="F170" i="1"/>
  <c r="G170" i="1" l="1"/>
  <c r="H170" i="1" s="1"/>
  <c r="J170" i="1" s="1"/>
  <c r="D171" i="1" s="1"/>
  <c r="I171" i="1" l="1"/>
  <c r="K171" i="1" s="1"/>
  <c r="F171" i="1"/>
  <c r="G171" i="1" l="1"/>
  <c r="H171" i="1" s="1"/>
  <c r="J171" i="1" s="1"/>
  <c r="D172" i="1" s="1"/>
  <c r="I172" i="1" l="1"/>
  <c r="K172" i="1" s="1"/>
  <c r="F172" i="1"/>
  <c r="G172" i="1" l="1"/>
  <c r="H172" i="1" s="1"/>
  <c r="J172" i="1" s="1"/>
  <c r="D173" i="1" s="1"/>
  <c r="I173" i="1" l="1"/>
  <c r="K173" i="1" s="1"/>
  <c r="F173" i="1"/>
  <c r="G173" i="1" l="1"/>
  <c r="H173" i="1" s="1"/>
  <c r="J173" i="1" s="1"/>
  <c r="D174" i="1" s="1"/>
  <c r="I174" i="1" l="1"/>
  <c r="K174" i="1" s="1"/>
  <c r="F174" i="1"/>
  <c r="G174" i="1" l="1"/>
  <c r="H174" i="1" s="1"/>
  <c r="J174" i="1" s="1"/>
  <c r="D175" i="1" s="1"/>
  <c r="I175" i="1" l="1"/>
  <c r="K175" i="1" s="1"/>
  <c r="F175" i="1"/>
  <c r="G175" i="1" l="1"/>
  <c r="H175" i="1" s="1"/>
  <c r="J175" i="1" s="1"/>
  <c r="D176" i="1" s="1"/>
  <c r="I176" i="1" l="1"/>
  <c r="K176" i="1" s="1"/>
  <c r="F176" i="1"/>
  <c r="G176" i="1" l="1"/>
  <c r="H176" i="1" s="1"/>
  <c r="J176" i="1" s="1"/>
  <c r="D177" i="1" s="1"/>
  <c r="I177" i="1" l="1"/>
  <c r="K177" i="1" s="1"/>
  <c r="F177" i="1"/>
  <c r="G177" i="1" l="1"/>
  <c r="H177" i="1" s="1"/>
  <c r="J177" i="1" s="1"/>
  <c r="D178" i="1" s="1"/>
  <c r="I178" i="1" l="1"/>
  <c r="K178" i="1" s="1"/>
  <c r="F178" i="1"/>
  <c r="G178" i="1" l="1"/>
  <c r="H178" i="1" s="1"/>
  <c r="J178" i="1" s="1"/>
  <c r="D179" i="1" s="1"/>
  <c r="I179" i="1" l="1"/>
  <c r="K179" i="1" s="1"/>
  <c r="F179" i="1"/>
  <c r="G179" i="1" l="1"/>
  <c r="H179" i="1" s="1"/>
  <c r="J179" i="1" s="1"/>
  <c r="D180" i="1" s="1"/>
  <c r="I180" i="1" l="1"/>
  <c r="K180" i="1" s="1"/>
  <c r="F180" i="1"/>
  <c r="G180" i="1" l="1"/>
  <c r="H180" i="1" s="1"/>
  <c r="J180" i="1" s="1"/>
  <c r="D181" i="1" s="1"/>
  <c r="I181" i="1" l="1"/>
  <c r="K181" i="1" s="1"/>
  <c r="F181" i="1"/>
  <c r="G181" i="1" l="1"/>
  <c r="H181" i="1" s="1"/>
  <c r="J181" i="1" s="1"/>
  <c r="D182" i="1" s="1"/>
  <c r="I182" i="1" l="1"/>
  <c r="K182" i="1" s="1"/>
  <c r="F182" i="1"/>
  <c r="G182" i="1" l="1"/>
  <c r="H182" i="1" s="1"/>
  <c r="J182" i="1" s="1"/>
  <c r="D183" i="1" s="1"/>
  <c r="I183" i="1" l="1"/>
  <c r="K183" i="1" s="1"/>
  <c r="F183" i="1"/>
  <c r="G183" i="1" l="1"/>
  <c r="H183" i="1" s="1"/>
  <c r="J183" i="1" s="1"/>
  <c r="D184" i="1" s="1"/>
  <c r="I184" i="1" l="1"/>
  <c r="K184" i="1" s="1"/>
  <c r="F184" i="1"/>
  <c r="G184" i="1" l="1"/>
  <c r="H184" i="1" s="1"/>
  <c r="J184" i="1" s="1"/>
  <c r="D185" i="1" s="1"/>
  <c r="I185" i="1" l="1"/>
  <c r="K185" i="1" s="1"/>
  <c r="F185" i="1"/>
  <c r="G185" i="1" l="1"/>
  <c r="H185" i="1" s="1"/>
  <c r="J185" i="1" s="1"/>
  <c r="D186" i="1" s="1"/>
  <c r="I186" i="1" l="1"/>
  <c r="K186" i="1" s="1"/>
  <c r="F186" i="1"/>
  <c r="G186" i="1" l="1"/>
  <c r="H186" i="1" s="1"/>
  <c r="J186" i="1" s="1"/>
  <c r="D187" i="1" s="1"/>
  <c r="I187" i="1" l="1"/>
  <c r="K187" i="1" s="1"/>
  <c r="F187" i="1"/>
  <c r="G187" i="1" l="1"/>
  <c r="H187" i="1" s="1"/>
  <c r="J187" i="1" s="1"/>
  <c r="D188" i="1" s="1"/>
  <c r="I188" i="1" l="1"/>
  <c r="K188" i="1" s="1"/>
  <c r="F188" i="1"/>
  <c r="G188" i="1" l="1"/>
  <c r="H188" i="1" s="1"/>
  <c r="J188" i="1" s="1"/>
  <c r="D189" i="1" s="1"/>
  <c r="I189" i="1" l="1"/>
  <c r="K189" i="1" s="1"/>
  <c r="F189" i="1"/>
  <c r="G189" i="1" l="1"/>
  <c r="H189" i="1" s="1"/>
  <c r="J189" i="1" s="1"/>
  <c r="D190" i="1" s="1"/>
  <c r="I190" i="1" l="1"/>
  <c r="K190" i="1" s="1"/>
  <c r="F190" i="1"/>
  <c r="G190" i="1" l="1"/>
  <c r="H190" i="1" s="1"/>
  <c r="J190" i="1" s="1"/>
  <c r="D191" i="1" s="1"/>
  <c r="I191" i="1" l="1"/>
  <c r="K191" i="1" s="1"/>
  <c r="F191" i="1"/>
  <c r="G191" i="1" l="1"/>
  <c r="H191" i="1" s="1"/>
  <c r="J191" i="1" s="1"/>
  <c r="D192" i="1" s="1"/>
  <c r="I192" i="1" l="1"/>
  <c r="K192" i="1" s="1"/>
  <c r="F192" i="1"/>
  <c r="G192" i="1" l="1"/>
  <c r="H192" i="1" s="1"/>
  <c r="J192" i="1" s="1"/>
  <c r="D193" i="1" s="1"/>
  <c r="I193" i="1" l="1"/>
  <c r="K193" i="1" s="1"/>
  <c r="F193" i="1"/>
  <c r="G193" i="1" l="1"/>
  <c r="H193" i="1" s="1"/>
  <c r="J193" i="1" s="1"/>
  <c r="D194" i="1" s="1"/>
  <c r="I194" i="1" l="1"/>
  <c r="K194" i="1" s="1"/>
  <c r="F194" i="1"/>
  <c r="G194" i="1" l="1"/>
  <c r="H194" i="1" s="1"/>
  <c r="J194" i="1" s="1"/>
  <c r="D195" i="1" s="1"/>
  <c r="I195" i="1" l="1"/>
  <c r="K195" i="1" s="1"/>
  <c r="F195" i="1"/>
  <c r="G195" i="1" l="1"/>
  <c r="H195" i="1" s="1"/>
  <c r="J195" i="1" s="1"/>
  <c r="D196" i="1" s="1"/>
  <c r="I196" i="1" l="1"/>
  <c r="K196" i="1" s="1"/>
  <c r="F196" i="1"/>
  <c r="G196" i="1" l="1"/>
  <c r="H196" i="1" s="1"/>
  <c r="J196" i="1" s="1"/>
  <c r="D197" i="1" s="1"/>
  <c r="I197" i="1" l="1"/>
  <c r="K197" i="1" s="1"/>
  <c r="F197" i="1"/>
  <c r="G197" i="1" l="1"/>
  <c r="H197" i="1" s="1"/>
  <c r="J197" i="1" s="1"/>
  <c r="D198" i="1" s="1"/>
  <c r="I198" i="1" l="1"/>
  <c r="K198" i="1" s="1"/>
  <c r="F198" i="1"/>
  <c r="G198" i="1" l="1"/>
  <c r="H198" i="1" s="1"/>
  <c r="J198" i="1" s="1"/>
  <c r="D199" i="1" s="1"/>
  <c r="I199" i="1" l="1"/>
  <c r="K199" i="1" s="1"/>
  <c r="F199" i="1"/>
  <c r="G199" i="1" l="1"/>
  <c r="H199" i="1" s="1"/>
  <c r="J199" i="1" s="1"/>
  <c r="D200" i="1" s="1"/>
  <c r="I200" i="1" l="1"/>
  <c r="K200" i="1" s="1"/>
  <c r="F200" i="1"/>
  <c r="G200" i="1" l="1"/>
  <c r="H200" i="1" s="1"/>
  <c r="J200" i="1" s="1"/>
  <c r="D201" i="1" s="1"/>
  <c r="I201" i="1" l="1"/>
  <c r="K201" i="1" s="1"/>
  <c r="F201" i="1"/>
  <c r="G201" i="1" l="1"/>
  <c r="H201" i="1" s="1"/>
  <c r="J201" i="1" s="1"/>
  <c r="D202" i="1" s="1"/>
  <c r="I202" i="1" l="1"/>
  <c r="K202" i="1" s="1"/>
  <c r="F202" i="1"/>
  <c r="G202" i="1" l="1"/>
  <c r="H202" i="1" s="1"/>
  <c r="J202" i="1" s="1"/>
  <c r="D203" i="1" s="1"/>
  <c r="I203" i="1" l="1"/>
  <c r="K203" i="1" s="1"/>
  <c r="F203" i="1"/>
  <c r="G203" i="1" l="1"/>
  <c r="H203" i="1" s="1"/>
  <c r="J203" i="1" s="1"/>
  <c r="D204" i="1" s="1"/>
  <c r="I204" i="1" l="1"/>
  <c r="K204" i="1" s="1"/>
  <c r="F204" i="1"/>
  <c r="G204" i="1" l="1"/>
  <c r="H204" i="1" s="1"/>
  <c r="J204" i="1" s="1"/>
  <c r="D205" i="1" s="1"/>
  <c r="I205" i="1" l="1"/>
  <c r="K205" i="1" s="1"/>
  <c r="F205" i="1"/>
  <c r="G205" i="1" l="1"/>
  <c r="H205" i="1" s="1"/>
  <c r="J205" i="1" s="1"/>
  <c r="D206" i="1" s="1"/>
  <c r="I206" i="1" l="1"/>
  <c r="K206" i="1" s="1"/>
  <c r="F206" i="1"/>
  <c r="G206" i="1" l="1"/>
  <c r="H206" i="1" s="1"/>
  <c r="J206" i="1" s="1"/>
  <c r="D207" i="1" s="1"/>
  <c r="I207" i="1" l="1"/>
  <c r="K207" i="1" s="1"/>
  <c r="F207" i="1"/>
  <c r="G207" i="1" l="1"/>
  <c r="H207" i="1" s="1"/>
  <c r="J207" i="1" s="1"/>
  <c r="D208" i="1" s="1"/>
  <c r="I208" i="1" l="1"/>
  <c r="K208" i="1" s="1"/>
  <c r="F208" i="1"/>
  <c r="G208" i="1" l="1"/>
  <c r="H208" i="1" s="1"/>
  <c r="J208" i="1" s="1"/>
  <c r="D209" i="1" s="1"/>
  <c r="I209" i="1" l="1"/>
  <c r="K209" i="1" s="1"/>
  <c r="F209" i="1"/>
  <c r="G209" i="1" l="1"/>
  <c r="H209" i="1" s="1"/>
  <c r="J209" i="1" s="1"/>
  <c r="D210" i="1" s="1"/>
  <c r="I210" i="1" l="1"/>
  <c r="K210" i="1" s="1"/>
  <c r="F210" i="1"/>
  <c r="G210" i="1" l="1"/>
  <c r="H210" i="1" s="1"/>
  <c r="J210" i="1" s="1"/>
  <c r="D211" i="1" s="1"/>
  <c r="I211" i="1" l="1"/>
  <c r="K211" i="1" s="1"/>
  <c r="F211" i="1"/>
  <c r="G211" i="1" l="1"/>
  <c r="H211" i="1" s="1"/>
  <c r="J211" i="1" s="1"/>
  <c r="D212" i="1" s="1"/>
  <c r="I212" i="1" l="1"/>
  <c r="K212" i="1" s="1"/>
  <c r="F212" i="1"/>
  <c r="G212" i="1" l="1"/>
  <c r="H212" i="1" s="1"/>
  <c r="J212" i="1" s="1"/>
  <c r="D213" i="1" s="1"/>
  <c r="I213" i="1" l="1"/>
  <c r="K213" i="1" s="1"/>
  <c r="F213" i="1"/>
  <c r="G213" i="1" l="1"/>
  <c r="H213" i="1" s="1"/>
  <c r="J213" i="1" s="1"/>
  <c r="D214" i="1" s="1"/>
  <c r="I214" i="1" l="1"/>
  <c r="K214" i="1" s="1"/>
  <c r="F214" i="1"/>
  <c r="G214" i="1" l="1"/>
  <c r="H214" i="1" s="1"/>
  <c r="J214" i="1" s="1"/>
  <c r="D215" i="1" s="1"/>
  <c r="I215" i="1" l="1"/>
  <c r="K215" i="1" s="1"/>
  <c r="F215" i="1"/>
  <c r="G215" i="1" l="1"/>
  <c r="H215" i="1" s="1"/>
  <c r="J215" i="1" s="1"/>
  <c r="D216" i="1" s="1"/>
  <c r="I216" i="1" l="1"/>
  <c r="K216" i="1" s="1"/>
  <c r="F216" i="1"/>
  <c r="G216" i="1" l="1"/>
  <c r="H216" i="1" s="1"/>
  <c r="J216" i="1" s="1"/>
  <c r="D217" i="1" s="1"/>
  <c r="I217" i="1" l="1"/>
  <c r="K217" i="1" s="1"/>
  <c r="F217" i="1"/>
  <c r="G217" i="1" l="1"/>
  <c r="H217" i="1" s="1"/>
  <c r="J217" i="1" s="1"/>
  <c r="D218" i="1" s="1"/>
  <c r="I218" i="1" l="1"/>
  <c r="K218" i="1" s="1"/>
  <c r="F218" i="1"/>
  <c r="G218" i="1" l="1"/>
  <c r="H218" i="1" s="1"/>
  <c r="J218" i="1" s="1"/>
  <c r="D219" i="1" s="1"/>
  <c r="I219" i="1" l="1"/>
  <c r="K219" i="1" s="1"/>
  <c r="F219" i="1"/>
  <c r="G219" i="1" l="1"/>
  <c r="H219" i="1" s="1"/>
  <c r="J219" i="1" s="1"/>
  <c r="D220" i="1" s="1"/>
  <c r="I220" i="1" l="1"/>
  <c r="K220" i="1" s="1"/>
  <c r="F220" i="1"/>
  <c r="G220" i="1" l="1"/>
  <c r="H220" i="1" s="1"/>
  <c r="J220" i="1" s="1"/>
  <c r="D221" i="1" s="1"/>
  <c r="I221" i="1" l="1"/>
  <c r="K221" i="1" s="1"/>
  <c r="F221" i="1"/>
  <c r="G221" i="1" l="1"/>
  <c r="H221" i="1" s="1"/>
  <c r="J221" i="1" s="1"/>
  <c r="D222" i="1" s="1"/>
  <c r="I222" i="1" l="1"/>
  <c r="K222" i="1" s="1"/>
  <c r="F222" i="1"/>
  <c r="G222" i="1" l="1"/>
  <c r="H222" i="1" s="1"/>
  <c r="J222" i="1" s="1"/>
  <c r="D223" i="1" s="1"/>
  <c r="I223" i="1" l="1"/>
  <c r="K223" i="1" s="1"/>
  <c r="F223" i="1"/>
  <c r="G223" i="1" l="1"/>
  <c r="H223" i="1" s="1"/>
  <c r="J223" i="1" s="1"/>
  <c r="D224" i="1" s="1"/>
  <c r="I224" i="1" l="1"/>
  <c r="K224" i="1" s="1"/>
  <c r="F224" i="1"/>
  <c r="G224" i="1" l="1"/>
  <c r="H224" i="1" s="1"/>
  <c r="J224" i="1" s="1"/>
  <c r="D225" i="1" s="1"/>
  <c r="I225" i="1" l="1"/>
  <c r="K225" i="1" s="1"/>
  <c r="F225" i="1"/>
  <c r="G225" i="1" l="1"/>
  <c r="H225" i="1" s="1"/>
  <c r="J225" i="1" s="1"/>
  <c r="D226" i="1" s="1"/>
  <c r="I226" i="1" l="1"/>
  <c r="K226" i="1" s="1"/>
  <c r="F226" i="1"/>
  <c r="G226" i="1" l="1"/>
  <c r="H226" i="1" s="1"/>
  <c r="J226" i="1" s="1"/>
  <c r="D227" i="1" s="1"/>
  <c r="I227" i="1" l="1"/>
  <c r="K227" i="1" s="1"/>
  <c r="F227" i="1"/>
  <c r="G227" i="1" l="1"/>
  <c r="H227" i="1" s="1"/>
  <c r="J227" i="1" s="1"/>
  <c r="D228" i="1" s="1"/>
  <c r="I228" i="1" l="1"/>
  <c r="K228" i="1" s="1"/>
  <c r="F228" i="1"/>
  <c r="G228" i="1" l="1"/>
  <c r="H228" i="1" s="1"/>
  <c r="J228" i="1" s="1"/>
  <c r="D229" i="1" s="1"/>
  <c r="I229" i="1" l="1"/>
  <c r="K229" i="1" s="1"/>
  <c r="F229" i="1"/>
  <c r="G229" i="1" l="1"/>
  <c r="H229" i="1" s="1"/>
  <c r="J229" i="1" s="1"/>
  <c r="D230" i="1" s="1"/>
  <c r="I230" i="1" l="1"/>
  <c r="K230" i="1" s="1"/>
  <c r="F230" i="1"/>
  <c r="G230" i="1" l="1"/>
  <c r="H230" i="1" s="1"/>
  <c r="J230" i="1" s="1"/>
  <c r="D231" i="1" s="1"/>
  <c r="I231" i="1" l="1"/>
  <c r="K231" i="1" s="1"/>
  <c r="F231" i="1"/>
  <c r="G231" i="1" l="1"/>
  <c r="H231" i="1" s="1"/>
  <c r="J231" i="1" s="1"/>
  <c r="D232" i="1" s="1"/>
  <c r="I232" i="1" l="1"/>
  <c r="K232" i="1" s="1"/>
  <c r="F232" i="1"/>
  <c r="G232" i="1" l="1"/>
  <c r="H232" i="1" s="1"/>
  <c r="J232" i="1" s="1"/>
  <c r="D233" i="1" s="1"/>
  <c r="I233" i="1" l="1"/>
  <c r="K233" i="1" s="1"/>
  <c r="F233" i="1"/>
  <c r="G233" i="1" l="1"/>
  <c r="H233" i="1" s="1"/>
  <c r="J233" i="1" s="1"/>
  <c r="D234" i="1" s="1"/>
  <c r="I234" i="1" l="1"/>
  <c r="K234" i="1" s="1"/>
  <c r="F234" i="1"/>
  <c r="G234" i="1" l="1"/>
  <c r="H234" i="1" s="1"/>
  <c r="J234" i="1" s="1"/>
  <c r="D235" i="1" s="1"/>
  <c r="I235" i="1" l="1"/>
  <c r="K235" i="1" s="1"/>
  <c r="F235" i="1"/>
  <c r="G235" i="1" l="1"/>
  <c r="H235" i="1" s="1"/>
  <c r="J235" i="1" s="1"/>
  <c r="D236" i="1" s="1"/>
  <c r="I236" i="1" l="1"/>
  <c r="K236" i="1" s="1"/>
  <c r="F236" i="1"/>
  <c r="G236" i="1" l="1"/>
  <c r="H236" i="1" s="1"/>
  <c r="J236" i="1" s="1"/>
  <c r="D237" i="1" s="1"/>
  <c r="I237" i="1" l="1"/>
  <c r="K237" i="1" s="1"/>
  <c r="F237" i="1"/>
  <c r="G237" i="1" l="1"/>
  <c r="H237" i="1" s="1"/>
  <c r="J237" i="1" s="1"/>
  <c r="D238" i="1" s="1"/>
  <c r="I238" i="1" l="1"/>
  <c r="K238" i="1" s="1"/>
  <c r="F238" i="1"/>
  <c r="G238" i="1" l="1"/>
  <c r="H238" i="1" s="1"/>
  <c r="J238" i="1" s="1"/>
  <c r="D239" i="1" s="1"/>
  <c r="I239" i="1" l="1"/>
  <c r="K239" i="1" s="1"/>
  <c r="F239" i="1"/>
  <c r="G239" i="1" l="1"/>
  <c r="H239" i="1" s="1"/>
  <c r="J239" i="1" s="1"/>
  <c r="D240" i="1" s="1"/>
  <c r="I240" i="1" l="1"/>
  <c r="K240" i="1" s="1"/>
  <c r="F240" i="1"/>
  <c r="G240" i="1" l="1"/>
  <c r="H240" i="1" s="1"/>
  <c r="J240" i="1" s="1"/>
  <c r="D241" i="1" s="1"/>
  <c r="I241" i="1" l="1"/>
  <c r="K241" i="1" s="1"/>
  <c r="F241" i="1"/>
  <c r="G241" i="1" l="1"/>
  <c r="H241" i="1" s="1"/>
  <c r="J241" i="1" s="1"/>
  <c r="D242" i="1" s="1"/>
  <c r="I242" i="1" l="1"/>
  <c r="K242" i="1" s="1"/>
  <c r="F242" i="1"/>
  <c r="G242" i="1" l="1"/>
  <c r="H242" i="1" s="1"/>
  <c r="J242" i="1" s="1"/>
  <c r="D243" i="1" s="1"/>
  <c r="I243" i="1" l="1"/>
  <c r="K243" i="1" s="1"/>
  <c r="F243" i="1"/>
  <c r="G243" i="1" l="1"/>
  <c r="H243" i="1" s="1"/>
  <c r="J243" i="1" s="1"/>
  <c r="D244" i="1" s="1"/>
  <c r="I244" i="1" l="1"/>
  <c r="K244" i="1" s="1"/>
  <c r="F244" i="1"/>
  <c r="G244" i="1" l="1"/>
  <c r="H244" i="1" s="1"/>
  <c r="J244" i="1" s="1"/>
  <c r="D245" i="1" s="1"/>
  <c r="I245" i="1" l="1"/>
  <c r="K245" i="1" s="1"/>
  <c r="F245" i="1"/>
  <c r="G245" i="1" l="1"/>
  <c r="H245" i="1" s="1"/>
  <c r="J245" i="1" s="1"/>
  <c r="D246" i="1" s="1"/>
  <c r="I246" i="1" l="1"/>
  <c r="K246" i="1" s="1"/>
  <c r="F246" i="1"/>
  <c r="G246" i="1" l="1"/>
  <c r="H246" i="1" s="1"/>
  <c r="J246" i="1" s="1"/>
  <c r="D247" i="1" s="1"/>
  <c r="I247" i="1" l="1"/>
  <c r="K247" i="1" s="1"/>
  <c r="F247" i="1"/>
  <c r="G247" i="1" l="1"/>
  <c r="H247" i="1" s="1"/>
  <c r="J247" i="1" s="1"/>
  <c r="D248" i="1" s="1"/>
  <c r="I248" i="1" l="1"/>
  <c r="K248" i="1" s="1"/>
  <c r="F248" i="1"/>
  <c r="G248" i="1" l="1"/>
  <c r="H248" i="1" s="1"/>
  <c r="J248" i="1" s="1"/>
  <c r="D249" i="1" s="1"/>
  <c r="I249" i="1" l="1"/>
  <c r="K249" i="1" s="1"/>
  <c r="F249" i="1"/>
  <c r="G249" i="1" l="1"/>
  <c r="H249" i="1" s="1"/>
  <c r="J249" i="1" s="1"/>
  <c r="D250" i="1" s="1"/>
  <c r="I250" i="1" l="1"/>
  <c r="K250" i="1" s="1"/>
  <c r="F250" i="1"/>
  <c r="G250" i="1" l="1"/>
  <c r="H250" i="1" s="1"/>
  <c r="J250" i="1" s="1"/>
  <c r="D251" i="1" s="1"/>
  <c r="I251" i="1" l="1"/>
  <c r="K251" i="1" s="1"/>
  <c r="F251" i="1"/>
  <c r="G251" i="1" l="1"/>
  <c r="H251" i="1" s="1"/>
  <c r="J251" i="1" s="1"/>
  <c r="D252" i="1" s="1"/>
  <c r="I252" i="1" l="1"/>
  <c r="K252" i="1" s="1"/>
  <c r="F252" i="1"/>
  <c r="G252" i="1" l="1"/>
  <c r="H252" i="1" s="1"/>
  <c r="J252" i="1" s="1"/>
  <c r="D253" i="1" s="1"/>
  <c r="I253" i="1" l="1"/>
  <c r="K253" i="1" s="1"/>
  <c r="F253" i="1"/>
  <c r="G253" i="1" l="1"/>
  <c r="H253" i="1" s="1"/>
  <c r="J253" i="1" s="1"/>
  <c r="D254" i="1" s="1"/>
  <c r="I254" i="1" l="1"/>
  <c r="K254" i="1" s="1"/>
  <c r="F254" i="1"/>
  <c r="G254" i="1" l="1"/>
  <c r="H254" i="1" s="1"/>
  <c r="J254" i="1" s="1"/>
  <c r="D255" i="1" s="1"/>
  <c r="I255" i="1" l="1"/>
  <c r="K255" i="1" s="1"/>
  <c r="F255" i="1"/>
  <c r="G255" i="1" l="1"/>
  <c r="H255" i="1" s="1"/>
  <c r="J255" i="1" s="1"/>
  <c r="D256" i="1" s="1"/>
  <c r="I256" i="1" l="1"/>
  <c r="K256" i="1" s="1"/>
  <c r="F256" i="1"/>
  <c r="G256" i="1" l="1"/>
  <c r="H256" i="1" s="1"/>
  <c r="J256" i="1" s="1"/>
  <c r="D257" i="1" s="1"/>
  <c r="I257" i="1" l="1"/>
  <c r="K257" i="1" s="1"/>
  <c r="F257" i="1"/>
  <c r="G257" i="1" l="1"/>
  <c r="H257" i="1" s="1"/>
  <c r="J257" i="1" s="1"/>
  <c r="D258" i="1" s="1"/>
  <c r="I258" i="1" l="1"/>
  <c r="K258" i="1" s="1"/>
  <c r="F258" i="1"/>
  <c r="G258" i="1" l="1"/>
  <c r="H258" i="1" s="1"/>
  <c r="J258" i="1" s="1"/>
  <c r="D259" i="1" s="1"/>
  <c r="I259" i="1" l="1"/>
  <c r="K259" i="1" s="1"/>
  <c r="F259" i="1"/>
  <c r="G259" i="1" l="1"/>
  <c r="H259" i="1" s="1"/>
  <c r="J259" i="1" s="1"/>
  <c r="D260" i="1" s="1"/>
  <c r="I260" i="1" l="1"/>
  <c r="K260" i="1" s="1"/>
  <c r="F260" i="1"/>
  <c r="G260" i="1" l="1"/>
  <c r="H260" i="1" s="1"/>
  <c r="J260" i="1" s="1"/>
  <c r="D261" i="1" s="1"/>
  <c r="I261" i="1" l="1"/>
  <c r="K261" i="1" s="1"/>
  <c r="F261" i="1"/>
  <c r="G261" i="1" l="1"/>
  <c r="H261" i="1" s="1"/>
  <c r="J261" i="1" s="1"/>
  <c r="D262" i="1" s="1"/>
  <c r="I262" i="1" l="1"/>
  <c r="K262" i="1" s="1"/>
  <c r="F262" i="1"/>
  <c r="G262" i="1" l="1"/>
  <c r="H262" i="1" s="1"/>
  <c r="J262" i="1" s="1"/>
  <c r="D263" i="1" s="1"/>
  <c r="I263" i="1" l="1"/>
  <c r="K263" i="1" s="1"/>
  <c r="F263" i="1"/>
  <c r="G263" i="1" l="1"/>
  <c r="H263" i="1" s="1"/>
  <c r="J263" i="1" s="1"/>
  <c r="D264" i="1" s="1"/>
  <c r="I264" i="1" l="1"/>
  <c r="K264" i="1" s="1"/>
  <c r="F264" i="1"/>
  <c r="G264" i="1" l="1"/>
  <c r="H264" i="1" s="1"/>
  <c r="J264" i="1" s="1"/>
  <c r="D265" i="1" s="1"/>
  <c r="I265" i="1" l="1"/>
  <c r="K265" i="1" s="1"/>
  <c r="F265" i="1"/>
  <c r="G265" i="1" l="1"/>
  <c r="H265" i="1" s="1"/>
  <c r="J265" i="1" s="1"/>
  <c r="D266" i="1" s="1"/>
  <c r="I266" i="1" l="1"/>
  <c r="K266" i="1" s="1"/>
  <c r="F266" i="1"/>
  <c r="G266" i="1" l="1"/>
  <c r="H266" i="1" s="1"/>
  <c r="J266" i="1" s="1"/>
  <c r="D267" i="1" s="1"/>
  <c r="I267" i="1" l="1"/>
  <c r="K267" i="1" s="1"/>
  <c r="F267" i="1"/>
  <c r="G267" i="1" l="1"/>
  <c r="H267" i="1" s="1"/>
  <c r="J267" i="1" s="1"/>
  <c r="D268" i="1" s="1"/>
  <c r="I268" i="1" l="1"/>
  <c r="K268" i="1" s="1"/>
  <c r="F268" i="1"/>
  <c r="G268" i="1" l="1"/>
  <c r="H268" i="1" s="1"/>
  <c r="J268" i="1" s="1"/>
  <c r="D269" i="1" s="1"/>
  <c r="I269" i="1" l="1"/>
  <c r="K269" i="1" s="1"/>
  <c r="F269" i="1"/>
  <c r="G269" i="1" l="1"/>
  <c r="H269" i="1" s="1"/>
  <c r="J269" i="1" s="1"/>
  <c r="D270" i="1" s="1"/>
  <c r="I270" i="1" l="1"/>
  <c r="K270" i="1" s="1"/>
  <c r="F270" i="1"/>
  <c r="G270" i="1" l="1"/>
  <c r="H270" i="1" s="1"/>
  <c r="J270" i="1" s="1"/>
  <c r="D271" i="1" s="1"/>
  <c r="I271" i="1" l="1"/>
  <c r="K271" i="1" s="1"/>
  <c r="F271" i="1"/>
  <c r="G271" i="1" l="1"/>
  <c r="H271" i="1" s="1"/>
  <c r="J271" i="1" s="1"/>
  <c r="D272" i="1" s="1"/>
  <c r="I272" i="1" l="1"/>
  <c r="K272" i="1" s="1"/>
  <c r="F272" i="1"/>
  <c r="G272" i="1" l="1"/>
  <c r="H272" i="1" s="1"/>
  <c r="J272" i="1" s="1"/>
  <c r="D273" i="1" s="1"/>
  <c r="I273" i="1" l="1"/>
  <c r="K273" i="1" s="1"/>
  <c r="F273" i="1"/>
  <c r="G273" i="1" l="1"/>
  <c r="H273" i="1" s="1"/>
  <c r="J273" i="1" s="1"/>
  <c r="D274" i="1" s="1"/>
  <c r="I274" i="1" l="1"/>
  <c r="K274" i="1" s="1"/>
  <c r="F274" i="1"/>
  <c r="G274" i="1" l="1"/>
  <c r="H274" i="1" s="1"/>
  <c r="J274" i="1" s="1"/>
  <c r="D275" i="1" s="1"/>
  <c r="I275" i="1" l="1"/>
  <c r="K275" i="1" s="1"/>
  <c r="F275" i="1"/>
  <c r="G275" i="1" l="1"/>
  <c r="H275" i="1" s="1"/>
  <c r="J275" i="1" s="1"/>
  <c r="D276" i="1" s="1"/>
  <c r="I276" i="1" l="1"/>
  <c r="K276" i="1" s="1"/>
  <c r="F276" i="1"/>
  <c r="G276" i="1" l="1"/>
  <c r="H276" i="1" s="1"/>
  <c r="J276" i="1" s="1"/>
  <c r="D277" i="1" s="1"/>
  <c r="I277" i="1" l="1"/>
  <c r="K277" i="1" s="1"/>
  <c r="F277" i="1"/>
  <c r="G277" i="1" l="1"/>
  <c r="H277" i="1" s="1"/>
  <c r="J277" i="1" s="1"/>
  <c r="D278" i="1" s="1"/>
  <c r="I278" i="1" l="1"/>
  <c r="K278" i="1" s="1"/>
  <c r="F278" i="1"/>
  <c r="G278" i="1" l="1"/>
  <c r="H278" i="1" s="1"/>
  <c r="J278" i="1" s="1"/>
  <c r="D279" i="1" s="1"/>
  <c r="I279" i="1" l="1"/>
  <c r="K279" i="1" s="1"/>
  <c r="F279" i="1"/>
  <c r="G279" i="1" l="1"/>
  <c r="H279" i="1" s="1"/>
  <c r="J279" i="1" s="1"/>
  <c r="D280" i="1" s="1"/>
  <c r="I280" i="1" l="1"/>
  <c r="K280" i="1" s="1"/>
  <c r="F280" i="1"/>
  <c r="G280" i="1" l="1"/>
  <c r="H280" i="1" s="1"/>
  <c r="J280" i="1" s="1"/>
  <c r="D281" i="1" s="1"/>
  <c r="I281" i="1" l="1"/>
  <c r="K281" i="1" s="1"/>
  <c r="F281" i="1"/>
  <c r="G281" i="1" l="1"/>
  <c r="H281" i="1" s="1"/>
  <c r="J281" i="1" s="1"/>
  <c r="D282" i="1" s="1"/>
  <c r="I282" i="1" l="1"/>
  <c r="K282" i="1" s="1"/>
  <c r="F282" i="1"/>
  <c r="G282" i="1" l="1"/>
  <c r="H282" i="1" s="1"/>
  <c r="J282" i="1" s="1"/>
  <c r="D283" i="1" s="1"/>
  <c r="F283" i="1" l="1"/>
  <c r="I283" i="1"/>
  <c r="K283" i="1" s="1"/>
  <c r="G283" i="1" l="1"/>
  <c r="H283" i="1" s="1"/>
  <c r="J283" i="1" s="1"/>
  <c r="D284" i="1" s="1"/>
  <c r="I284" i="1" l="1"/>
  <c r="K284" i="1" s="1"/>
  <c r="F284" i="1"/>
  <c r="G284" i="1" l="1"/>
  <c r="H284" i="1" s="1"/>
  <c r="J284" i="1" s="1"/>
  <c r="D285" i="1" s="1"/>
  <c r="I285" i="1" l="1"/>
  <c r="K285" i="1" s="1"/>
  <c r="F285" i="1"/>
  <c r="G285" i="1" l="1"/>
  <c r="H285" i="1" s="1"/>
  <c r="J285" i="1" s="1"/>
  <c r="D286" i="1" s="1"/>
  <c r="I286" i="1" l="1"/>
  <c r="K286" i="1" s="1"/>
  <c r="F286" i="1"/>
  <c r="G286" i="1" l="1"/>
  <c r="H286" i="1" s="1"/>
  <c r="J286" i="1" s="1"/>
  <c r="D287" i="1" s="1"/>
  <c r="I287" i="1" l="1"/>
  <c r="K287" i="1" s="1"/>
  <c r="F287" i="1"/>
  <c r="G287" i="1" l="1"/>
  <c r="H287" i="1" s="1"/>
  <c r="J287" i="1" s="1"/>
  <c r="D288" i="1" s="1"/>
  <c r="I288" i="1" l="1"/>
  <c r="K288" i="1" s="1"/>
  <c r="F288" i="1"/>
  <c r="G288" i="1" l="1"/>
  <c r="H288" i="1" s="1"/>
  <c r="J288" i="1" s="1"/>
  <c r="D289" i="1" s="1"/>
  <c r="I289" i="1" l="1"/>
  <c r="K289" i="1" s="1"/>
  <c r="F289" i="1"/>
  <c r="G289" i="1" l="1"/>
  <c r="H289" i="1" s="1"/>
  <c r="J289" i="1" s="1"/>
  <c r="D290" i="1" s="1"/>
  <c r="I290" i="1" l="1"/>
  <c r="K290" i="1" s="1"/>
  <c r="F290" i="1"/>
  <c r="G290" i="1" l="1"/>
  <c r="H290" i="1" s="1"/>
  <c r="J290" i="1" s="1"/>
  <c r="D291" i="1" s="1"/>
  <c r="I291" i="1" l="1"/>
  <c r="K291" i="1" s="1"/>
  <c r="F291" i="1"/>
  <c r="G291" i="1" l="1"/>
  <c r="H291" i="1" s="1"/>
  <c r="J291" i="1" s="1"/>
  <c r="D292" i="1" s="1"/>
  <c r="I292" i="1" l="1"/>
  <c r="K292" i="1" s="1"/>
  <c r="F292" i="1"/>
  <c r="G292" i="1" l="1"/>
  <c r="H292" i="1" s="1"/>
  <c r="J292" i="1" s="1"/>
  <c r="D293" i="1" s="1"/>
  <c r="I293" i="1" l="1"/>
  <c r="K293" i="1" s="1"/>
  <c r="F293" i="1"/>
  <c r="G293" i="1" l="1"/>
  <c r="H293" i="1" s="1"/>
  <c r="J293" i="1" s="1"/>
  <c r="D294" i="1" s="1"/>
  <c r="I294" i="1" l="1"/>
  <c r="K294" i="1" s="1"/>
  <c r="F294" i="1"/>
  <c r="G294" i="1" l="1"/>
  <c r="H294" i="1" s="1"/>
  <c r="J294" i="1" s="1"/>
  <c r="D295" i="1" s="1"/>
  <c r="I295" i="1" l="1"/>
  <c r="K295" i="1" s="1"/>
  <c r="F295" i="1"/>
  <c r="G295" i="1" l="1"/>
  <c r="H295" i="1" s="1"/>
  <c r="J295" i="1" s="1"/>
  <c r="D296" i="1" s="1"/>
  <c r="I296" i="1" l="1"/>
  <c r="K296" i="1" s="1"/>
  <c r="F296" i="1"/>
  <c r="G296" i="1" l="1"/>
  <c r="H296" i="1" s="1"/>
  <c r="J296" i="1" s="1"/>
  <c r="D297" i="1" s="1"/>
  <c r="I297" i="1" l="1"/>
  <c r="K297" i="1" s="1"/>
  <c r="F297" i="1"/>
  <c r="G297" i="1" l="1"/>
  <c r="H297" i="1" s="1"/>
  <c r="J297" i="1" s="1"/>
  <c r="D298" i="1" s="1"/>
  <c r="I298" i="1" l="1"/>
  <c r="K298" i="1" s="1"/>
  <c r="F298" i="1"/>
  <c r="G298" i="1" l="1"/>
  <c r="H298" i="1" s="1"/>
  <c r="J298" i="1" s="1"/>
  <c r="D299" i="1" s="1"/>
  <c r="I299" i="1" l="1"/>
  <c r="K299" i="1" s="1"/>
  <c r="F299" i="1"/>
  <c r="G299" i="1" l="1"/>
  <c r="H299" i="1" s="1"/>
  <c r="J299" i="1" s="1"/>
  <c r="D300" i="1" s="1"/>
  <c r="I300" i="1" l="1"/>
  <c r="K300" i="1" s="1"/>
  <c r="F300" i="1"/>
  <c r="G300" i="1" l="1"/>
  <c r="H300" i="1" s="1"/>
  <c r="J300" i="1" s="1"/>
  <c r="D301" i="1" s="1"/>
  <c r="I301" i="1" l="1"/>
  <c r="K301" i="1" s="1"/>
  <c r="F301" i="1"/>
  <c r="G301" i="1" l="1"/>
  <c r="H301" i="1" s="1"/>
  <c r="J301" i="1" s="1"/>
  <c r="D302" i="1" s="1"/>
  <c r="I302" i="1" l="1"/>
  <c r="K302" i="1" s="1"/>
  <c r="F302" i="1"/>
  <c r="G302" i="1" l="1"/>
  <c r="H302" i="1" s="1"/>
  <c r="J302" i="1" s="1"/>
  <c r="D303" i="1" s="1"/>
  <c r="I303" i="1" l="1"/>
  <c r="K303" i="1" s="1"/>
  <c r="F303" i="1"/>
  <c r="G303" i="1" l="1"/>
  <c r="H303" i="1" s="1"/>
  <c r="J303" i="1" s="1"/>
  <c r="D304" i="1" s="1"/>
  <c r="I304" i="1" l="1"/>
  <c r="K304" i="1" s="1"/>
  <c r="F304" i="1"/>
  <c r="G304" i="1" l="1"/>
  <c r="H304" i="1" s="1"/>
  <c r="J304" i="1" s="1"/>
  <c r="D305" i="1" s="1"/>
  <c r="I305" i="1" l="1"/>
  <c r="K305" i="1" s="1"/>
  <c r="F305" i="1"/>
  <c r="G305" i="1" l="1"/>
  <c r="H305" i="1" s="1"/>
  <c r="J305" i="1" s="1"/>
  <c r="D306" i="1" s="1"/>
  <c r="I306" i="1" l="1"/>
  <c r="K306" i="1" s="1"/>
  <c r="F306" i="1"/>
  <c r="G306" i="1" l="1"/>
  <c r="H306" i="1" s="1"/>
  <c r="J306" i="1" s="1"/>
  <c r="D307" i="1" s="1"/>
  <c r="I307" i="1" l="1"/>
  <c r="K307" i="1" s="1"/>
  <c r="F307" i="1"/>
  <c r="G307" i="1" l="1"/>
  <c r="H307" i="1" s="1"/>
  <c r="J307" i="1" s="1"/>
  <c r="D308" i="1" s="1"/>
  <c r="I308" i="1" l="1"/>
  <c r="K308" i="1" s="1"/>
  <c r="F308" i="1"/>
  <c r="G308" i="1" l="1"/>
  <c r="H308" i="1" s="1"/>
  <c r="J308" i="1" s="1"/>
  <c r="D309" i="1" s="1"/>
  <c r="I309" i="1" l="1"/>
  <c r="K309" i="1" s="1"/>
  <c r="F309" i="1"/>
  <c r="G309" i="1" l="1"/>
  <c r="H309" i="1" s="1"/>
  <c r="J309" i="1" s="1"/>
  <c r="D310" i="1" s="1"/>
  <c r="I310" i="1" l="1"/>
  <c r="K310" i="1" s="1"/>
  <c r="F310" i="1"/>
  <c r="G310" i="1" l="1"/>
  <c r="H310" i="1" s="1"/>
  <c r="J310" i="1" s="1"/>
  <c r="D311" i="1" s="1"/>
  <c r="I311" i="1" l="1"/>
  <c r="K311" i="1" s="1"/>
  <c r="F311" i="1"/>
  <c r="G311" i="1" l="1"/>
  <c r="H311" i="1" s="1"/>
  <c r="J311" i="1" s="1"/>
  <c r="D312" i="1" s="1"/>
  <c r="I312" i="1" l="1"/>
  <c r="K312" i="1" s="1"/>
  <c r="F312" i="1"/>
  <c r="G312" i="1" l="1"/>
  <c r="H312" i="1" s="1"/>
  <c r="J312" i="1" s="1"/>
  <c r="D313" i="1" s="1"/>
  <c r="I313" i="1" l="1"/>
  <c r="K313" i="1" s="1"/>
  <c r="F313" i="1"/>
  <c r="G313" i="1" l="1"/>
  <c r="H313" i="1" s="1"/>
  <c r="J313" i="1" s="1"/>
  <c r="D314" i="1" s="1"/>
  <c r="I314" i="1" l="1"/>
  <c r="K314" i="1" s="1"/>
  <c r="F314" i="1"/>
  <c r="G314" i="1" l="1"/>
  <c r="H314" i="1" s="1"/>
  <c r="J314" i="1" s="1"/>
  <c r="D315" i="1" s="1"/>
  <c r="I315" i="1" l="1"/>
  <c r="K315" i="1" s="1"/>
  <c r="F315" i="1"/>
  <c r="G315" i="1" l="1"/>
  <c r="H315" i="1" s="1"/>
  <c r="J315" i="1" s="1"/>
  <c r="D316" i="1" s="1"/>
  <c r="I316" i="1" l="1"/>
  <c r="K316" i="1" s="1"/>
  <c r="F316" i="1"/>
  <c r="G316" i="1" l="1"/>
  <c r="H316" i="1" s="1"/>
  <c r="J316" i="1" s="1"/>
  <c r="D317" i="1" s="1"/>
  <c r="I317" i="1" l="1"/>
  <c r="K317" i="1" s="1"/>
  <c r="F317" i="1"/>
  <c r="G317" i="1" l="1"/>
  <c r="H317" i="1" s="1"/>
  <c r="J317" i="1" s="1"/>
  <c r="D318" i="1" s="1"/>
  <c r="I318" i="1" l="1"/>
  <c r="K318" i="1" s="1"/>
  <c r="F318" i="1"/>
  <c r="G318" i="1" l="1"/>
  <c r="H318" i="1" s="1"/>
  <c r="J318" i="1" s="1"/>
  <c r="D319" i="1" s="1"/>
  <c r="I319" i="1" l="1"/>
  <c r="K319" i="1" s="1"/>
  <c r="F319" i="1"/>
  <c r="G319" i="1" l="1"/>
  <c r="H319" i="1" s="1"/>
  <c r="J319" i="1" s="1"/>
  <c r="D320" i="1" s="1"/>
  <c r="I320" i="1" l="1"/>
  <c r="K320" i="1" s="1"/>
  <c r="F320" i="1"/>
  <c r="G320" i="1" l="1"/>
  <c r="H320" i="1" s="1"/>
  <c r="J320" i="1" s="1"/>
  <c r="D321" i="1" s="1"/>
  <c r="I321" i="1" l="1"/>
  <c r="K321" i="1" s="1"/>
  <c r="F321" i="1"/>
  <c r="G321" i="1" l="1"/>
  <c r="H321" i="1" s="1"/>
  <c r="J321" i="1" s="1"/>
  <c r="D322" i="1" s="1"/>
  <c r="I322" i="1" l="1"/>
  <c r="K322" i="1" s="1"/>
  <c r="F322" i="1"/>
  <c r="G322" i="1" l="1"/>
  <c r="H322" i="1" s="1"/>
  <c r="J322" i="1" s="1"/>
  <c r="D323" i="1" s="1"/>
  <c r="I323" i="1" l="1"/>
  <c r="K323" i="1" s="1"/>
  <c r="F323" i="1"/>
  <c r="G323" i="1" l="1"/>
  <c r="H323" i="1" s="1"/>
  <c r="J323" i="1" s="1"/>
  <c r="D324" i="1" s="1"/>
  <c r="I324" i="1" l="1"/>
  <c r="K324" i="1" s="1"/>
  <c r="F324" i="1"/>
  <c r="G324" i="1" l="1"/>
  <c r="H324" i="1" s="1"/>
  <c r="J324" i="1" s="1"/>
  <c r="D325" i="1" s="1"/>
  <c r="I325" i="1" l="1"/>
  <c r="K325" i="1" s="1"/>
  <c r="F325" i="1"/>
  <c r="G325" i="1" l="1"/>
  <c r="H325" i="1" s="1"/>
  <c r="J325" i="1" s="1"/>
  <c r="D326" i="1" s="1"/>
  <c r="I326" i="1" l="1"/>
  <c r="K326" i="1" s="1"/>
  <c r="F326" i="1"/>
  <c r="G326" i="1" l="1"/>
  <c r="H326" i="1" s="1"/>
  <c r="J326" i="1" s="1"/>
  <c r="D327" i="1" s="1"/>
  <c r="I327" i="1" l="1"/>
  <c r="K327" i="1" s="1"/>
  <c r="F327" i="1"/>
  <c r="G327" i="1" l="1"/>
  <c r="H327" i="1" s="1"/>
  <c r="J327" i="1" s="1"/>
  <c r="D328" i="1" s="1"/>
  <c r="I328" i="1" l="1"/>
  <c r="K328" i="1" s="1"/>
  <c r="F328" i="1"/>
  <c r="G328" i="1" l="1"/>
  <c r="H328" i="1" s="1"/>
  <c r="J328" i="1" s="1"/>
  <c r="D329" i="1" s="1"/>
  <c r="I329" i="1" l="1"/>
  <c r="K329" i="1" s="1"/>
  <c r="F329" i="1"/>
  <c r="G329" i="1" l="1"/>
  <c r="H329" i="1" s="1"/>
  <c r="J329" i="1" s="1"/>
  <c r="D330" i="1" s="1"/>
  <c r="I330" i="1" l="1"/>
  <c r="K330" i="1" s="1"/>
  <c r="F330" i="1"/>
  <c r="G330" i="1" l="1"/>
  <c r="H330" i="1" s="1"/>
  <c r="J330" i="1" s="1"/>
  <c r="D331" i="1" s="1"/>
  <c r="I331" i="1" l="1"/>
  <c r="K331" i="1" s="1"/>
  <c r="F331" i="1"/>
  <c r="G331" i="1" l="1"/>
  <c r="H331" i="1" s="1"/>
  <c r="J331" i="1" s="1"/>
  <c r="D332" i="1" s="1"/>
  <c r="I332" i="1" l="1"/>
  <c r="K332" i="1" s="1"/>
  <c r="F332" i="1"/>
  <c r="G332" i="1" l="1"/>
  <c r="H332" i="1" s="1"/>
  <c r="J332" i="1" s="1"/>
  <c r="D333" i="1" s="1"/>
  <c r="I333" i="1" l="1"/>
  <c r="K333" i="1" s="1"/>
  <c r="F333" i="1"/>
  <c r="G333" i="1" l="1"/>
  <c r="H333" i="1" s="1"/>
  <c r="J333" i="1" s="1"/>
  <c r="D334" i="1" s="1"/>
  <c r="I334" i="1" l="1"/>
  <c r="K334" i="1" s="1"/>
  <c r="F334" i="1"/>
  <c r="G334" i="1" l="1"/>
  <c r="H334" i="1" s="1"/>
  <c r="J334" i="1" s="1"/>
  <c r="D335" i="1" s="1"/>
  <c r="I335" i="1" l="1"/>
  <c r="K335" i="1" s="1"/>
  <c r="F335" i="1"/>
  <c r="G335" i="1" l="1"/>
  <c r="H335" i="1" s="1"/>
  <c r="J335" i="1" s="1"/>
  <c r="D336" i="1" s="1"/>
  <c r="I336" i="1" l="1"/>
  <c r="K336" i="1" s="1"/>
  <c r="F336" i="1"/>
  <c r="G336" i="1" l="1"/>
  <c r="H336" i="1" s="1"/>
  <c r="J336" i="1" s="1"/>
  <c r="D337" i="1" s="1"/>
  <c r="I337" i="1" l="1"/>
  <c r="K337" i="1" s="1"/>
  <c r="F337" i="1"/>
  <c r="G337" i="1" l="1"/>
  <c r="H337" i="1" s="1"/>
  <c r="J337" i="1" s="1"/>
  <c r="D338" i="1" s="1"/>
  <c r="I338" i="1" l="1"/>
  <c r="K338" i="1" s="1"/>
  <c r="F338" i="1"/>
  <c r="G338" i="1" l="1"/>
  <c r="H338" i="1" s="1"/>
  <c r="J338" i="1" s="1"/>
  <c r="D339" i="1" s="1"/>
  <c r="I339" i="1" l="1"/>
  <c r="K339" i="1" s="1"/>
  <c r="F339" i="1"/>
  <c r="G339" i="1" l="1"/>
  <c r="H339" i="1" s="1"/>
  <c r="J339" i="1" s="1"/>
  <c r="D340" i="1" s="1"/>
  <c r="I340" i="1" l="1"/>
  <c r="K340" i="1" s="1"/>
  <c r="F340" i="1"/>
  <c r="G340" i="1" l="1"/>
  <c r="H340" i="1" s="1"/>
  <c r="J340" i="1" s="1"/>
  <c r="D341" i="1" s="1"/>
  <c r="I341" i="1" l="1"/>
  <c r="K341" i="1" s="1"/>
  <c r="F341" i="1"/>
  <c r="G341" i="1" l="1"/>
  <c r="H341" i="1" s="1"/>
  <c r="J341" i="1" s="1"/>
  <c r="D342" i="1" s="1"/>
  <c r="I342" i="1" l="1"/>
  <c r="K342" i="1" s="1"/>
  <c r="F342" i="1"/>
  <c r="G342" i="1" l="1"/>
  <c r="H342" i="1" s="1"/>
  <c r="J342" i="1" s="1"/>
  <c r="D343" i="1" s="1"/>
  <c r="I343" i="1" l="1"/>
  <c r="K343" i="1" s="1"/>
  <c r="F343" i="1"/>
  <c r="G343" i="1" l="1"/>
  <c r="H343" i="1" s="1"/>
  <c r="J343" i="1" s="1"/>
  <c r="D344" i="1" s="1"/>
  <c r="I344" i="1" l="1"/>
  <c r="K344" i="1" s="1"/>
  <c r="F344" i="1"/>
  <c r="G344" i="1" l="1"/>
  <c r="H344" i="1" s="1"/>
  <c r="J344" i="1" s="1"/>
  <c r="D345" i="1" s="1"/>
  <c r="I345" i="1" l="1"/>
  <c r="K345" i="1" s="1"/>
  <c r="F345" i="1"/>
  <c r="G345" i="1" l="1"/>
  <c r="H345" i="1" s="1"/>
  <c r="J345" i="1" s="1"/>
  <c r="D346" i="1" s="1"/>
  <c r="I346" i="1" l="1"/>
  <c r="K346" i="1" s="1"/>
  <c r="F346" i="1"/>
  <c r="G346" i="1" l="1"/>
  <c r="H346" i="1" s="1"/>
  <c r="J346" i="1" s="1"/>
  <c r="D347" i="1" s="1"/>
  <c r="I347" i="1" l="1"/>
  <c r="K347" i="1" s="1"/>
  <c r="F347" i="1"/>
  <c r="G347" i="1" l="1"/>
  <c r="H347" i="1" s="1"/>
  <c r="J347" i="1" s="1"/>
  <c r="D348" i="1" s="1"/>
  <c r="I348" i="1" l="1"/>
  <c r="K348" i="1" s="1"/>
  <c r="F348" i="1"/>
  <c r="G348" i="1" l="1"/>
  <c r="H348" i="1" s="1"/>
  <c r="J348" i="1" s="1"/>
  <c r="D349" i="1" s="1"/>
  <c r="I349" i="1" l="1"/>
  <c r="K349" i="1" s="1"/>
  <c r="F349" i="1"/>
  <c r="G349" i="1" l="1"/>
  <c r="H349" i="1" s="1"/>
  <c r="J349" i="1" s="1"/>
  <c r="D350" i="1" s="1"/>
  <c r="I350" i="1" l="1"/>
  <c r="K350" i="1" s="1"/>
  <c r="F350" i="1"/>
  <c r="G350" i="1" l="1"/>
  <c r="H350" i="1" s="1"/>
  <c r="J350" i="1" s="1"/>
  <c r="D351" i="1" s="1"/>
  <c r="I351" i="1" l="1"/>
  <c r="K351" i="1" s="1"/>
  <c r="F351" i="1"/>
  <c r="G351" i="1" l="1"/>
  <c r="H351" i="1" s="1"/>
  <c r="J351" i="1" s="1"/>
  <c r="D352" i="1" s="1"/>
  <c r="I352" i="1" l="1"/>
  <c r="K352" i="1" s="1"/>
  <c r="F352" i="1"/>
  <c r="G352" i="1" l="1"/>
  <c r="H352" i="1" s="1"/>
  <c r="J352" i="1" s="1"/>
  <c r="D353" i="1" s="1"/>
  <c r="I353" i="1" l="1"/>
  <c r="K353" i="1" s="1"/>
  <c r="F353" i="1"/>
  <c r="G353" i="1" l="1"/>
  <c r="H353" i="1" s="1"/>
  <c r="J353" i="1" s="1"/>
  <c r="D354" i="1" s="1"/>
  <c r="I354" i="1" l="1"/>
  <c r="K354" i="1" s="1"/>
  <c r="F354" i="1"/>
  <c r="G354" i="1" l="1"/>
  <c r="H354" i="1" s="1"/>
  <c r="J354" i="1" s="1"/>
  <c r="D355" i="1" s="1"/>
  <c r="I355" i="1" l="1"/>
  <c r="K355" i="1" s="1"/>
  <c r="F355" i="1"/>
  <c r="G355" i="1" l="1"/>
  <c r="H355" i="1" s="1"/>
  <c r="J355" i="1" s="1"/>
  <c r="D356" i="1" s="1"/>
  <c r="I356" i="1" l="1"/>
  <c r="K356" i="1" s="1"/>
  <c r="F356" i="1"/>
  <c r="G356" i="1" l="1"/>
  <c r="H356" i="1" s="1"/>
  <c r="J356" i="1" s="1"/>
  <c r="D357" i="1" s="1"/>
  <c r="I357" i="1" l="1"/>
  <c r="K357" i="1" s="1"/>
  <c r="F357" i="1"/>
  <c r="G357" i="1" l="1"/>
  <c r="H357" i="1" s="1"/>
  <c r="J357" i="1" s="1"/>
  <c r="D358" i="1" s="1"/>
  <c r="I358" i="1" l="1"/>
  <c r="K358" i="1" s="1"/>
  <c r="F358" i="1"/>
  <c r="G358" i="1" l="1"/>
  <c r="H358" i="1" s="1"/>
  <c r="J358" i="1" s="1"/>
  <c r="D359" i="1" s="1"/>
  <c r="I359" i="1" l="1"/>
  <c r="K359" i="1" s="1"/>
  <c r="F359" i="1"/>
  <c r="G359" i="1" l="1"/>
  <c r="H359" i="1" s="1"/>
  <c r="J359" i="1" s="1"/>
  <c r="D360" i="1" s="1"/>
  <c r="I360" i="1" l="1"/>
  <c r="K360" i="1" s="1"/>
  <c r="F360" i="1"/>
  <c r="G360" i="1" l="1"/>
  <c r="H360" i="1" s="1"/>
  <c r="J360" i="1" s="1"/>
  <c r="D361" i="1" s="1"/>
  <c r="I361" i="1" l="1"/>
  <c r="K361" i="1" s="1"/>
  <c r="F361" i="1"/>
  <c r="G361" i="1" l="1"/>
  <c r="H361" i="1" s="1"/>
  <c r="J361" i="1" s="1"/>
  <c r="D362" i="1" s="1"/>
  <c r="I362" i="1" l="1"/>
  <c r="K362" i="1" s="1"/>
  <c r="F362" i="1"/>
  <c r="G362" i="1" l="1"/>
  <c r="H362" i="1" s="1"/>
  <c r="J362" i="1" s="1"/>
  <c r="D363" i="1" s="1"/>
  <c r="I363" i="1" l="1"/>
  <c r="K363" i="1" s="1"/>
  <c r="F363" i="1"/>
  <c r="G363" i="1" l="1"/>
  <c r="H363" i="1" s="1"/>
  <c r="J363" i="1" s="1"/>
  <c r="D364" i="1" s="1"/>
  <c r="I364" i="1" l="1"/>
  <c r="K364" i="1" s="1"/>
  <c r="F364" i="1"/>
  <c r="G364" i="1" l="1"/>
  <c r="H364" i="1" s="1"/>
  <c r="J364" i="1" s="1"/>
  <c r="D365" i="1" s="1"/>
  <c r="I365" i="1" l="1"/>
  <c r="K365" i="1" s="1"/>
  <c r="F365" i="1"/>
  <c r="G365" i="1" l="1"/>
  <c r="H365" i="1" s="1"/>
  <c r="J365" i="1" s="1"/>
  <c r="D366" i="1" s="1"/>
  <c r="I366" i="1" l="1"/>
  <c r="K366" i="1" s="1"/>
  <c r="F366" i="1"/>
  <c r="G366" i="1" l="1"/>
  <c r="H366" i="1" s="1"/>
  <c r="J366" i="1" s="1"/>
  <c r="D367" i="1" s="1"/>
  <c r="I367" i="1" l="1"/>
  <c r="K367" i="1" s="1"/>
  <c r="F367" i="1"/>
  <c r="G367" i="1" l="1"/>
  <c r="H367" i="1" s="1"/>
  <c r="J367" i="1" s="1"/>
  <c r="D368" i="1" s="1"/>
  <c r="I368" i="1" l="1"/>
  <c r="K368" i="1" s="1"/>
  <c r="F368" i="1"/>
  <c r="G368" i="1" l="1"/>
  <c r="H368" i="1" s="1"/>
  <c r="J368" i="1" s="1"/>
  <c r="D369" i="1" s="1"/>
  <c r="I369" i="1" l="1"/>
  <c r="K369" i="1" s="1"/>
  <c r="F369" i="1"/>
  <c r="G369" i="1" l="1"/>
  <c r="H369" i="1" s="1"/>
  <c r="J369" i="1" s="1"/>
  <c r="D370" i="1" s="1"/>
  <c r="I370" i="1" l="1"/>
  <c r="K370" i="1" s="1"/>
  <c r="F370" i="1"/>
  <c r="G370" i="1" l="1"/>
  <c r="H370" i="1" s="1"/>
  <c r="J370" i="1" s="1"/>
  <c r="D371" i="1" s="1"/>
  <c r="I371" i="1" l="1"/>
  <c r="K371" i="1" s="1"/>
  <c r="F371" i="1"/>
  <c r="G371" i="1" l="1"/>
  <c r="H371" i="1" s="1"/>
  <c r="J371" i="1" s="1"/>
  <c r="D372" i="1" s="1"/>
  <c r="I372" i="1" l="1"/>
  <c r="K372" i="1" s="1"/>
  <c r="F372" i="1"/>
  <c r="G372" i="1" l="1"/>
  <c r="H372" i="1" s="1"/>
  <c r="J372" i="1" s="1"/>
  <c r="D373" i="1" s="1"/>
  <c r="I373" i="1" l="1"/>
  <c r="K373" i="1" s="1"/>
  <c r="F373" i="1"/>
  <c r="G373" i="1" l="1"/>
  <c r="H373" i="1" s="1"/>
  <c r="J373" i="1" s="1"/>
  <c r="D374" i="1" s="1"/>
  <c r="I374" i="1" l="1"/>
  <c r="K374" i="1" s="1"/>
  <c r="F374" i="1"/>
  <c r="G374" i="1" l="1"/>
  <c r="H374" i="1" s="1"/>
  <c r="J374" i="1" s="1"/>
  <c r="D375" i="1" s="1"/>
  <c r="I375" i="1" l="1"/>
  <c r="K375" i="1" s="1"/>
  <c r="F375" i="1"/>
  <c r="G375" i="1" l="1"/>
  <c r="H375" i="1" s="1"/>
  <c r="J375" i="1" s="1"/>
  <c r="D376" i="1" s="1"/>
  <c r="I376" i="1" l="1"/>
  <c r="K376" i="1" s="1"/>
  <c r="F376" i="1"/>
  <c r="G376" i="1" l="1"/>
  <c r="H376" i="1" s="1"/>
  <c r="J376" i="1"/>
  <c r="I12" i="1" l="1"/>
  <c r="I13" i="1" l="1"/>
  <c r="I10" i="1" l="1"/>
  <c r="I11" i="1" s="1"/>
</calcChain>
</file>

<file path=xl/sharedStrings.xml><?xml version="1.0" encoding="utf-8"?>
<sst xmlns="http://schemas.openxmlformats.org/spreadsheetml/2006/main" count="28" uniqueCount="28">
  <si>
    <t xml:space="preserve">Dhakal Mortgate Rates </t>
  </si>
  <si>
    <t>MORTGAGE AMORTIZATION SCHEDULE</t>
  </si>
  <si>
    <t>LOAN SUMMARY</t>
  </si>
  <si>
    <t>Loan amount</t>
  </si>
  <si>
    <t>Scheduled payment</t>
  </si>
  <si>
    <t>Interest rate</t>
  </si>
  <si>
    <t>Scheduled number of payments</t>
  </si>
  <si>
    <t>Loan term in years</t>
  </si>
  <si>
    <t>Actual number of payments</t>
  </si>
  <si>
    <t>Payments made per year</t>
  </si>
  <si>
    <t>Years saved off original loan term</t>
  </si>
  <si>
    <t>Loan repayment start date</t>
  </si>
  <si>
    <t>Total early payments</t>
  </si>
  <si>
    <t>Total interest</t>
  </si>
  <si>
    <t>Optional extra payments</t>
  </si>
  <si>
    <t>LENDER NAME</t>
  </si>
  <si>
    <t>Your Bank</t>
  </si>
  <si>
    <t>PMT NO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</si>
  <si>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</si>
  <si>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</si>
  <si>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</si>
  <si>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</si>
  <si>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</si>
  <si>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</si>
  <si>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</si>
  <si>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</si>
  <si>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</si>
  <si>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Estimated Home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</si>
</sst>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00B0F0"/>
      <name val="Calibri"/>
      <family val="2"/>
      <scheme val="minor"/>
    </font>
    <font>
      <b/>
      <sz val="26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rgb="FF000064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4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12" fillId="4" borderId="0" applyFont="0" applyFill="0" applyBorder="0" applyAlignment="0" applyProtection="0"/>
    <xf numFmtId="0" fontId="12" fillId="5" borderId="0" applyNumberFormat="0" applyFont="0" applyAlignment="0">
      <alignment horizontal="center" vertical="center" wrapText="1"/>
    </xf>
    <xf numFmtId="1" fontId="12" fillId="3" borderId="0" applyFont="0" applyFill="0" applyBorder="0" applyAlignment="0"/>
    <xf numFmtId="14" fontId="12" fillId="0" borderId="0" applyFont="0" applyFill="0" applyBorder="0" applyAlignment="0"/>
    <xf numFmtId="164" fontId="12" fillId="4" borderId="0" applyFont="0" applyFill="0" applyBorder="0" applyProtection="0">
      <alignment horizontal="right" indent="2"/>
    </xf>
  </cellStyleXfs>
  <cellXfs count="32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8" applyFont="1" applyFill="1"/>
    <xf numFmtId="0" fontId="6" fillId="0" borderId="6" xfId="7" applyBorder="1" applyAlignment="1">
      <alignment vertical="center"/>
    </xf>
    <xf numFmtId="164" fontId="12" fillId="4" borderId="0" xfId="9"/>
    <xf numFmtId="164" fontId="12" fillId="5" borderId="0" xfId="10" applyNumberFormat="1" applyBorder="1" applyAlignment="1"/>
    <xf numFmtId="0" fontId="6" fillId="0" borderId="0" xfId="7" applyAlignment="1">
      <alignment vertical="center"/>
    </xf>
    <xf numFmtId="9" fontId="12" fillId="4" borderId="5" xfId="1" applyFont="1" applyFill="1" applyBorder="1" applyAlignment="1">
      <alignment horizontal="right"/>
    </xf>
    <xf numFmtId="0" fontId="6" fillId="0" borderId="0" xfId="7" applyAlignment="1">
      <alignment vertical="center"/>
    </xf>
    <xf numFmtId="1" fontId="12" fillId="5" borderId="5" xfId="11" applyFill="1" applyBorder="1" applyAlignment="1"/>
    <xf numFmtId="1" fontId="12" fillId="4" borderId="0" xfId="11" applyFill="1"/>
    <xf numFmtId="1" fontId="12" fillId="4" borderId="5" xfId="11" applyFill="1" applyBorder="1"/>
    <xf numFmtId="4" fontId="12" fillId="5" borderId="5" xfId="10" applyNumberFormat="1" applyBorder="1" applyAlignment="1"/>
    <xf numFmtId="14" fontId="12" fillId="4" borderId="5" xfId="12" applyFill="1" applyBorder="1"/>
    <xf numFmtId="164" fontId="12" fillId="5" borderId="5" xfId="10" applyNumberFormat="1" applyBorder="1" applyAlignment="1"/>
    <xf numFmtId="164" fontId="12" fillId="4" borderId="5" xfId="9" applyFont="1" applyFill="1" applyBorder="1"/>
    <xf numFmtId="0" fontId="4" fillId="0" borderId="3" xfId="4" applyAlignment="1">
      <alignment vertical="center"/>
    </xf>
    <xf numFmtId="0" fontId="5" fillId="2" borderId="4" xfId="6" applyAlignment="1">
      <alignment horizontal="right"/>
    </xf>
    <xf numFmtId="0" fontId="4" fillId="0" borderId="0" xfId="5" applyAlignment="1">
      <alignment vertical="center" wrapText="1"/>
    </xf>
    <xf numFmtId="1" fontId="0" fillId="5" borderId="0" xfId="11" applyFont="1" applyFill="1" applyBorder="1" applyAlignment="1">
      <alignment horizontal="left"/>
    </xf>
    <xf numFmtId="14" fontId="0" fillId="0" borderId="0" xfId="12" applyFont="1" applyFill="1" applyBorder="1" applyAlignment="1">
      <alignment horizontal="left"/>
    </xf>
    <xf numFmtId="164" fontId="0" fillId="0" borderId="0" xfId="13" applyFont="1" applyFill="1" applyBorder="1">
      <alignment horizontal="right" indent="2"/>
    </xf>
    <xf numFmtId="1" fontId="0" fillId="0" borderId="0" xfId="11" applyFont="1" applyFill="1" applyBorder="1" applyAlignment="1">
      <alignment horizontal="left"/>
    </xf>
    <xf numFmtId="14" fontId="0" fillId="5" borderId="0" xfId="12" applyFont="1" applyFill="1" applyBorder="1" applyAlignment="1">
      <alignment horizontal="left"/>
    </xf>
    <xf numFmtId="164" fontId="0" fillId="5" borderId="0" xfId="13" applyFont="1" applyFill="1" applyBorder="1">
      <alignment horizontal="right" indent="2"/>
    </xf>
    <xf numFmtId="0" fontId="0" fillId="0" borderId="0" xfId="0" applyFill="1"/>
    <xf numFmtId="0" fontId="13" fillId="0" borderId="0" xfId="2" applyFont="1" applyBorder="1" applyAlignment="1">
      <alignment vertical="center"/>
    </xf>
    <xf numFmtId="0" fontId="2" fillId="0" borderId="0" xfId="2" applyBorder="1" applyAlignment="1">
      <alignment vertical="center"/>
    </xf>
    <xf numFmtId="0" fontId="0" fillId="0" borderId="0" xfId="0" applyBorder="1"/>
    <xf numFmtId="0" fontId="3" fillId="0" borderId="0" xfId="3" applyBorder="1" applyAlignment="1">
      <alignment vertical="center"/>
    </xf>
  </cellXfs>
  <cellStyles count="14">
    <cellStyle name="Amount" xfId="9" xr:uid="{4F438A4D-0CCC-4C87-8270-3B87FDB3006F}"/>
    <cellStyle name="Date" xfId="12" xr:uid="{6D6CCEFF-7B46-4442-96E0-A70477FC88A9}"/>
    <cellStyle name="Explanatory Text" xfId="7" builtinId="53"/>
    <cellStyle name="Heading 1" xfId="2" builtinId="16"/>
    <cellStyle name="Heading 2" xfId="3" builtinId="17"/>
    <cellStyle name="Heading 3" xfId="4" builtinId="18"/>
    <cellStyle name="Heading 4" xfId="5" builtinId="19"/>
    <cellStyle name="Hyperlink" xfId="8" builtinId="8"/>
    <cellStyle name="Input" xfId="6" builtinId="20"/>
    <cellStyle name="Loan Summary" xfId="10" xr:uid="{5774D7A2-00FE-4F8A-8549-839A708A7B33}"/>
    <cellStyle name="Normal" xfId="0" builtinId="0"/>
    <cellStyle name="Number" xfId="11" xr:uid="{A3C27418-FFB8-4F3A-AF70-747543D68310}"/>
    <cellStyle name="Percent" xfId="1" builtinId="5"/>
    <cellStyle name="Table Amount" xfId="13" xr:uid="{43CCF54F-B8EF-48AD-B196-72FB8BF639AD}"/>
  </cellStyles>
  <dxfs count="1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KA/Downloads/excel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Amortization Schedule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DB561-72B7-452C-92A4-192078FC8612}" name="PaymentSchedule" displayName="PaymentSchedule" ref="B16:K376" totalsRowShown="0" headerRowCellStyle="Heading 4">
  <tableColumns count="10">
    <tableColumn id="1" xr3:uid="{BD36D2D8-EF55-49CB-9919-1634FBFF01F3}" name="PMT NO" dataCellStyle="Number">
      <calculatedColumnFormula>IF(LoanIsGood,IF(ROW()-ROW(PaymentSchedule[[#Headers],[PMT NO]])&gt;ScheduledNumberOfPayments,"",ROW()-ROW(PaymentSchedule[[#Headers],[PMT NO]])),"")</calculatedColumnFormula>
    </tableColumn>
    <tableColumn id="2" xr3:uid="{5E89C799-80CF-41B1-A90F-BAF3E7BFECDB}" name="PAYMENT DATE" dataCellStyle="Date">
      <calculatedColumnFormula>IF(PaymentSchedule[[#This Row],[PMT NO]]&lt;&gt;"",EOMONTH(LoanStartDate,ROW(PaymentSchedule[[#This Row],[PMT NO]])-ROW(PaymentSchedule[[#Headers],[PMT NO]])-2)+DAY(LoanStartDate),"")</calculatedColumnFormula>
    </tableColumn>
    <tableColumn id="3" xr3:uid="{154B5963-4C1C-4FFD-AEAD-4EAFD332D2EC}" name="BEGINNING BALANCE" dataCellStyle="Table Amount">
      <calculatedColumnFormula>IF(PaymentSchedule[[#This Row],[PMT NO]]&lt;&gt;"",IF(ROW()-ROW(PaymentSchedule[[#Headers],[BEGINNING BALANCE]])=1,LoanAmount,INDEX(PaymentSchedule[ENDING BALANCE],ROW()-ROW(PaymentSchedule[[#Headers],[BEGINNING BALANCE]])-1)),"")</calculatedColumnFormula>
    </tableColumn>
    <tableColumn id="4" xr3:uid="{714761E4-4E1D-433E-B946-58F383ADA76B}" name="SCHEDULED PAYMENT" dataCellStyle="Table Amount">
      <calculatedColumnFormula>IF(PaymentSchedule[[#This Row],[PMT NO]]&lt;&gt;"",ScheduledPayment,"")</calculatedColumnFormula>
    </tableColumn>
    <tableColumn id="5" xr3:uid="{4F00E06A-B38A-405C-AFB9-763A890ACC02}" name="EXTRA PAYMENT" dataCellStyle="Table Amount">
      <calculatedColumnFormula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calculatedColumnFormula>
    </tableColumn>
    <tableColumn id="6" xr3:uid="{34B2E649-1558-4E46-9BB8-9DBCF83C14BF}" name="TOTAL PAYMENT" dataCellStyle="Table Amount">
      <calculatedColumnFormula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calculatedColumnFormula>
    </tableColumn>
    <tableColumn id="7" xr3:uid="{21AD2A77-D142-465A-998B-A86618603E44}" name="PRINCIPAL" dataCellStyle="Table Amount">
      <calculatedColumnFormula>IF(PaymentSchedule[[#This Row],[PMT NO]]&lt;&gt;"",PaymentSchedule[[#This Row],[TOTAL PAYMENT]]-PaymentSchedule[[#This Row],[INTEREST]],"")</calculatedColumnFormula>
    </tableColumn>
    <tableColumn id="8" xr3:uid="{52A3AC44-47F2-48CB-88C4-568CBDB60AC2}" name="INTEREST" dataCellStyle="Table Amount">
      <calculatedColumnFormula>IF(PaymentSchedule[[#This Row],[PMT NO]]&lt;&gt;"",PaymentSchedule[[#This Row],[BEGINNING BALANCE]]*(InterestRate/PaymentsPerYear),"")</calculatedColumnFormula>
    </tableColumn>
    <tableColumn id="9" xr3:uid="{6EFFE706-DEC0-4073-8DF4-5B5B4A703BA7}" name="ENDING BALANCE" dataCellStyle="Table Amount">
      <calculatedColumnFormula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calculatedColumnFormula>
    </tableColumn>
    <tableColumn id="10" xr3:uid="{60A99131-5917-4A8A-801C-0E9C1E4C98F9}" name="CUMULATIVE INTEREST" dataCellStyle="Table Amount">
      <calculatedColumnFormula>IF(PaymentSchedule[[#This Row],[PMT NO]]&lt;&gt;"",SUM(INDEX(PaymentSchedule[INTEREST],1,1):PaymentSchedule[[#This Row],[INTEREST]]),"")</calculatedColumnFormula>
    </tableColumn>
  </tableColumns>
  <tableStyleInfo name="TableStyleMedium4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9F68-1334-415E-8388-7808C073122C}">
  <dimension ref="B1:K376"/>
  <sheetViews>
    <sheetView tabSelected="1" topLeftCell="A9" workbookViewId="0">
      <selection activeCell="E11" sqref="E11"/>
    </sheetView>
  </sheetViews>
  <sheetFormatPr defaultRowHeight="15" x14ac:dyDescent="0.25"/>
  <cols>
    <col min="1" max="1" width="3" customWidth="1"/>
    <col min="2" max="2" width="7.85546875" customWidth="1"/>
    <col min="3" max="3" width="17.140625" customWidth="1"/>
    <col min="4" max="4" width="19.140625" customWidth="1"/>
    <col min="5" max="10" width="17.85546875" customWidth="1"/>
    <col min="11" max="11" width="20.140625" customWidth="1"/>
  </cols>
  <sheetData>
    <row r="1" spans="2:11" ht="8.25" customHeight="1" x14ac:dyDescent="0.25"/>
    <row r="2" spans="2:11" ht="46.5" customHeight="1" x14ac:dyDescent="0.5">
      <c r="C2" s="1" t="s">
        <v>0</v>
      </c>
      <c r="D2" s="2"/>
      <c r="I2" s="3"/>
      <c r="J2" s="3"/>
    </row>
    <row r="5" spans="2:11" ht="15.75" x14ac:dyDescent="0.25">
      <c r="I5" s="4"/>
    </row>
    <row r="6" spans="2:11" ht="30" customHeight="1" x14ac:dyDescent="0.25">
      <c r="B6" s="28" t="s">
        <v>1</v>
      </c>
      <c r="C6" s="28"/>
      <c r="D6" s="28"/>
      <c r="E6" s="28"/>
      <c r="F6" s="29"/>
      <c r="G6" s="29"/>
      <c r="H6" s="29"/>
      <c r="I6" s="29"/>
      <c r="J6" s="29"/>
      <c r="K6" s="29"/>
    </row>
    <row r="7" spans="2:11" ht="20.100000000000001" customHeight="1" x14ac:dyDescent="0.25">
      <c r="B7" s="30"/>
      <c r="C7" s="31" t="s">
        <v>27</v>
      </c>
      <c r="D7" s="31"/>
      <c r="E7" s="31"/>
      <c r="F7" s="30"/>
      <c r="G7" s="31" t="s">
        <v>2</v>
      </c>
      <c r="H7" s="31"/>
      <c r="I7" s="31"/>
      <c r="J7" s="30"/>
      <c r="K7" s="30"/>
    </row>
    <row r="8" spans="2:11" ht="14.25" customHeight="1" x14ac:dyDescent="0.25">
      <c r="C8" s="5" t="s">
        <v>3</v>
      </c>
      <c r="D8" s="5"/>
      <c r="E8" s="6">
        <v>40000</v>
      </c>
      <c r="G8" s="5" t="s">
        <v>4</v>
      </c>
      <c r="H8" s="5"/>
      <c r="I8" s="7">
        <f ca="1">IF(LoanIsGood,-PMT(InterestRate/PaymentsPerYear,ScheduledNumberOfPayments,LoanAmount),"")</f>
        <v>242.39213171976746</v>
      </c>
    </row>
    <row r="9" spans="2:11" x14ac:dyDescent="0.25">
      <c r="C9" s="8" t="s">
        <v>5</v>
      </c>
      <c r="D9" s="27"/>
      <c r="E9" s="9">
        <v>0.04</v>
      </c>
      <c r="G9" s="10" t="s">
        <v>6</v>
      </c>
      <c r="H9" s="10"/>
      <c r="I9" s="11">
        <f ca="1">IF(LoanIsGood,LoanPeriod*PaymentsPerYear,"")</f>
        <v>240</v>
      </c>
    </row>
    <row r="10" spans="2:11" x14ac:dyDescent="0.25">
      <c r="C10" s="10" t="s">
        <v>7</v>
      </c>
      <c r="D10" s="10"/>
      <c r="E10" s="12">
        <v>20</v>
      </c>
      <c r="G10" s="10" t="s">
        <v>8</v>
      </c>
      <c r="H10" s="10"/>
      <c r="I10" s="11" t="str">
        <f ca="1">ActualNumberOfPayments</f>
        <v/>
      </c>
    </row>
    <row r="11" spans="2:11" x14ac:dyDescent="0.25">
      <c r="C11" s="10" t="s">
        <v>9</v>
      </c>
      <c r="D11" s="10"/>
      <c r="E11" s="13">
        <v>12</v>
      </c>
      <c r="G11" s="10" t="s">
        <v>10</v>
      </c>
      <c r="H11" s="10"/>
      <c r="I11" s="14" t="e">
        <f ca="1">(I9-I10)/E11</f>
        <v>#VALUE!</v>
      </c>
    </row>
    <row r="12" spans="2:11" x14ac:dyDescent="0.25">
      <c r="C12" s="10" t="s">
        <v>11</v>
      </c>
      <c r="D12" s="10"/>
      <c r="E12" s="15">
        <f ca="1">TODAY()</f>
        <v>43571</v>
      </c>
      <c r="G12" s="10" t="s">
        <v>12</v>
      </c>
      <c r="H12" s="10"/>
      <c r="I12" s="16" t="e">
        <f>TotalEarlyPayments</f>
        <v>#REF!</v>
      </c>
    </row>
    <row r="13" spans="2:11" x14ac:dyDescent="0.25">
      <c r="G13" s="10" t="s">
        <v>13</v>
      </c>
      <c r="H13" s="10"/>
      <c r="I13" s="16" t="e">
        <f>TotalInterest</f>
        <v>#REF!</v>
      </c>
    </row>
    <row r="14" spans="2:11" ht="15.75" thickBot="1" x14ac:dyDescent="0.3">
      <c r="C14" s="10" t="s">
        <v>14</v>
      </c>
      <c r="D14" s="10"/>
      <c r="E14" s="17">
        <v>0</v>
      </c>
      <c r="G14" s="18" t="s">
        <v>15</v>
      </c>
      <c r="H14" s="19" t="s">
        <v>16</v>
      </c>
      <c r="I14" s="19"/>
    </row>
    <row r="16" spans="2:11" ht="35.1" customHeight="1" x14ac:dyDescent="0.25">
      <c r="B16" s="20" t="s">
        <v>17</v>
      </c>
      <c r="C16" s="20" t="s">
        <v>18</v>
      </c>
      <c r="D16" s="20" t="s">
        <v>19</v>
      </c>
      <c r="E16" s="20" t="s">
        <v>20</v>
      </c>
      <c r="F16" s="20" t="s">
        <v>21</v>
      </c>
      <c r="G16" s="20" t="s">
        <v>22</v>
      </c>
      <c r="H16" s="20" t="s">
        <v>23</v>
      </c>
      <c r="I16" s="20" t="s">
        <v>24</v>
      </c>
      <c r="J16" s="20" t="s">
        <v>25</v>
      </c>
      <c r="K16" s="20" t="s">
        <v>26</v>
      </c>
    </row>
    <row r="17" spans="2:11" x14ac:dyDescent="0.25">
      <c r="B17" s="21">
        <f ca="1">IF(LoanIsGood,IF(ROW()-ROW(PaymentSchedule[[#Headers],[PMT NO]])&gt;ScheduledNumberOfPayments,"",ROW()-ROW(PaymentSchedule[[#Headers],[PMT NO]])),"")</f>
        <v>1</v>
      </c>
      <c r="C17" s="22">
        <f ca="1">IF(PaymentSchedule[[#This Row],[PMT NO]]&lt;&gt;"",EOMONTH(LoanStartDate,ROW(PaymentSchedule[[#This Row],[PMT NO]])-ROW(PaymentSchedule[[#Headers],[PMT NO]])-2)+DAY(LoanStartDate),"")</f>
        <v>43571</v>
      </c>
      <c r="D17" s="23">
        <f ca="1">IF(PaymentSchedule[[#This Row],[PMT NO]]&lt;&gt;"",IF(ROW()-ROW(PaymentSchedule[[#Headers],[BEGINNING BALANCE]])=1,LoanAmount,INDEX(PaymentSchedule[ENDING BALANCE],ROW()-ROW(PaymentSchedule[[#Headers],[BEGINNING BALANCE]])-1)),"")</f>
        <v>40000</v>
      </c>
      <c r="E17" s="23">
        <f ca="1">IF(PaymentSchedule[[#This Row],[PMT NO]]&lt;&gt;"",ScheduledPayment,"")</f>
        <v>242.39213171976746</v>
      </c>
      <c r="F1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" s="23">
        <f ca="1">IF(PaymentSchedule[[#This Row],[PMT NO]]&lt;&gt;"",PaymentSchedule[[#This Row],[TOTAL PAYMENT]]-PaymentSchedule[[#This Row],[INTEREST]],"")</f>
        <v>109.05879838643412</v>
      </c>
      <c r="I17" s="23">
        <f ca="1">IF(PaymentSchedule[[#This Row],[PMT NO]]&lt;&gt;"",PaymentSchedule[[#This Row],[BEGINNING BALANCE]]*(InterestRate/PaymentsPerYear),"")</f>
        <v>133.33333333333334</v>
      </c>
      <c r="J1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39890.941201613568</v>
      </c>
      <c r="K17" s="23">
        <f ca="1">IF(PaymentSchedule[[#This Row],[PMT NO]]&lt;&gt;"",SUM(INDEX(PaymentSchedule[INTEREST],1,1):PaymentSchedule[[#This Row],[INTEREST]]),"")</f>
        <v>133.33333333333334</v>
      </c>
    </row>
    <row r="18" spans="2:11" x14ac:dyDescent="0.25">
      <c r="B18" s="24">
        <f ca="1">IF(LoanIsGood,IF(ROW()-ROW(PaymentSchedule[[#Headers],[PMT NO]])&gt;ScheduledNumberOfPayments,"",ROW()-ROW(PaymentSchedule[[#Headers],[PMT NO]])),"")</f>
        <v>2</v>
      </c>
      <c r="C18" s="22">
        <f ca="1">IF(PaymentSchedule[[#This Row],[PMT NO]]&lt;&gt;"",EOMONTH(LoanStartDate,ROW(PaymentSchedule[[#This Row],[PMT NO]])-ROW(PaymentSchedule[[#Headers],[PMT NO]])-2)+DAY(LoanStartDate),"")</f>
        <v>43601</v>
      </c>
      <c r="D18" s="23">
        <f ca="1">IF(PaymentSchedule[[#This Row],[PMT NO]]&lt;&gt;"",IF(ROW()-ROW(PaymentSchedule[[#Headers],[BEGINNING BALANCE]])=1,LoanAmount,INDEX(PaymentSchedule[ENDING BALANCE],ROW()-ROW(PaymentSchedule[[#Headers],[BEGINNING BALANCE]])-1)),"")</f>
        <v>39890.941201613568</v>
      </c>
      <c r="E18" s="23">
        <f ca="1">IF(PaymentSchedule[[#This Row],[PMT NO]]&lt;&gt;"",ScheduledPayment,"")</f>
        <v>242.39213171976746</v>
      </c>
      <c r="F1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" s="23">
        <f ca="1">IF(PaymentSchedule[[#This Row],[PMT NO]]&lt;&gt;"",PaymentSchedule[[#This Row],[TOTAL PAYMENT]]-PaymentSchedule[[#This Row],[INTEREST]],"")</f>
        <v>109.4223277143889</v>
      </c>
      <c r="I18" s="23">
        <f ca="1">IF(PaymentSchedule[[#This Row],[PMT NO]]&lt;&gt;"",PaymentSchedule[[#This Row],[BEGINNING BALANCE]]*(InterestRate/PaymentsPerYear),"")</f>
        <v>132.96980400537856</v>
      </c>
      <c r="J1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39781.518873899178</v>
      </c>
      <c r="K18" s="23">
        <f ca="1">IF(PaymentSchedule[[#This Row],[PMT NO]]&lt;&gt;"",SUM(INDEX(PaymentSchedule[INTEREST],1,1):PaymentSchedule[[#This Row],[INTEREST]]),"")</f>
        <v>266.30313733871191</v>
      </c>
    </row>
    <row r="19" spans="2:11" x14ac:dyDescent="0.25">
      <c r="B19" s="24">
        <f ca="1">IF(LoanIsGood,IF(ROW()-ROW(PaymentSchedule[[#Headers],[PMT NO]])&gt;ScheduledNumberOfPayments,"",ROW()-ROW(PaymentSchedule[[#Headers],[PMT NO]])),"")</f>
        <v>3</v>
      </c>
      <c r="C19" s="22">
        <f ca="1">IF(PaymentSchedule[[#This Row],[PMT NO]]&lt;&gt;"",EOMONTH(LoanStartDate,ROW(PaymentSchedule[[#This Row],[PMT NO]])-ROW(PaymentSchedule[[#Headers],[PMT NO]])-2)+DAY(LoanStartDate),"")</f>
        <v>43632</v>
      </c>
      <c r="D19" s="23">
        <f ca="1">IF(PaymentSchedule[[#This Row],[PMT NO]]&lt;&gt;"",IF(ROW()-ROW(PaymentSchedule[[#Headers],[BEGINNING BALANCE]])=1,LoanAmount,INDEX(PaymentSchedule[ENDING BALANCE],ROW()-ROW(PaymentSchedule[[#Headers],[BEGINNING BALANCE]])-1)),"")</f>
        <v>39781.518873899178</v>
      </c>
      <c r="E19" s="23">
        <f ca="1">IF(PaymentSchedule[[#This Row],[PMT NO]]&lt;&gt;"",ScheduledPayment,"")</f>
        <v>242.39213171976746</v>
      </c>
      <c r="F1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" s="23">
        <f ca="1">IF(PaymentSchedule[[#This Row],[PMT NO]]&lt;&gt;"",PaymentSchedule[[#This Row],[TOTAL PAYMENT]]-PaymentSchedule[[#This Row],[INTEREST]],"")</f>
        <v>109.78706880677018</v>
      </c>
      <c r="I19" s="23">
        <f ca="1">IF(PaymentSchedule[[#This Row],[PMT NO]]&lt;&gt;"",PaymentSchedule[[#This Row],[BEGINNING BALANCE]]*(InterestRate/PaymentsPerYear),"")</f>
        <v>132.60506291299728</v>
      </c>
      <c r="J1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39671.731805092408</v>
      </c>
      <c r="K19" s="23">
        <f ca="1">IF(PaymentSchedule[[#This Row],[PMT NO]]&lt;&gt;"",SUM(INDEX(PaymentSchedule[INTEREST],1,1):PaymentSchedule[[#This Row],[INTEREST]]),"")</f>
        <v>398.90820025170922</v>
      </c>
    </row>
    <row r="20" spans="2:11" x14ac:dyDescent="0.25">
      <c r="B20" s="24">
        <f ca="1">IF(LoanIsGood,IF(ROW()-ROW(PaymentSchedule[[#Headers],[PMT NO]])&gt;ScheduledNumberOfPayments,"",ROW()-ROW(PaymentSchedule[[#Headers],[PMT NO]])),"")</f>
        <v>4</v>
      </c>
      <c r="C20" s="22">
        <f ca="1">IF(PaymentSchedule[[#This Row],[PMT NO]]&lt;&gt;"",EOMONTH(LoanStartDate,ROW(PaymentSchedule[[#This Row],[PMT NO]])-ROW(PaymentSchedule[[#Headers],[PMT NO]])-2)+DAY(LoanStartDate),"")</f>
        <v>43662</v>
      </c>
      <c r="D20" s="23">
        <f ca="1">IF(PaymentSchedule[[#This Row],[PMT NO]]&lt;&gt;"",IF(ROW()-ROW(PaymentSchedule[[#Headers],[BEGINNING BALANCE]])=1,LoanAmount,INDEX(PaymentSchedule[ENDING BALANCE],ROW()-ROW(PaymentSchedule[[#Headers],[BEGINNING BALANCE]])-1)),"")</f>
        <v>39671.731805092408</v>
      </c>
      <c r="E20" s="23">
        <f ca="1">IF(PaymentSchedule[[#This Row],[PMT NO]]&lt;&gt;"",ScheduledPayment,"")</f>
        <v>242.39213171976746</v>
      </c>
      <c r="F2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" s="23">
        <f ca="1">IF(PaymentSchedule[[#This Row],[PMT NO]]&lt;&gt;"",PaymentSchedule[[#This Row],[TOTAL PAYMENT]]-PaymentSchedule[[#This Row],[INTEREST]],"")</f>
        <v>110.15302570279277</v>
      </c>
      <c r="I20" s="23">
        <f ca="1">IF(PaymentSchedule[[#This Row],[PMT NO]]&lt;&gt;"",PaymentSchedule[[#This Row],[BEGINNING BALANCE]]*(InterestRate/PaymentsPerYear),"")</f>
        <v>132.23910601697469</v>
      </c>
      <c r="J2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39561.578779389616</v>
      </c>
      <c r="K20" s="23">
        <f ca="1">IF(PaymentSchedule[[#This Row],[PMT NO]]&lt;&gt;"",SUM(INDEX(PaymentSchedule[INTEREST],1,1):PaymentSchedule[[#This Row],[INTEREST]]),"")</f>
        <v>531.14730626868391</v>
      </c>
    </row>
    <row r="21" spans="2:11" x14ac:dyDescent="0.25">
      <c r="B21" s="24">
        <f ca="1">IF(LoanIsGood,IF(ROW()-ROW(PaymentSchedule[[#Headers],[PMT NO]])&gt;ScheduledNumberOfPayments,"",ROW()-ROW(PaymentSchedule[[#Headers],[PMT NO]])),"")</f>
        <v>5</v>
      </c>
      <c r="C21" s="22">
        <f ca="1">IF(PaymentSchedule[[#This Row],[PMT NO]]&lt;&gt;"",EOMONTH(LoanStartDate,ROW(PaymentSchedule[[#This Row],[PMT NO]])-ROW(PaymentSchedule[[#Headers],[PMT NO]])-2)+DAY(LoanStartDate),"")</f>
        <v>43693</v>
      </c>
      <c r="D21" s="23">
        <f ca="1">IF(PaymentSchedule[[#This Row],[PMT NO]]&lt;&gt;"",IF(ROW()-ROW(PaymentSchedule[[#Headers],[BEGINNING BALANCE]])=1,LoanAmount,INDEX(PaymentSchedule[ENDING BALANCE],ROW()-ROW(PaymentSchedule[[#Headers],[BEGINNING BALANCE]])-1)),"")</f>
        <v>39561.578779389616</v>
      </c>
      <c r="E21" s="23">
        <f ca="1">IF(PaymentSchedule[[#This Row],[PMT NO]]&lt;&gt;"",ScheduledPayment,"")</f>
        <v>242.39213171976746</v>
      </c>
      <c r="F2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" s="23">
        <f ca="1">IF(PaymentSchedule[[#This Row],[PMT NO]]&lt;&gt;"",PaymentSchedule[[#This Row],[TOTAL PAYMENT]]-PaymentSchedule[[#This Row],[INTEREST]],"")</f>
        <v>110.5202024551354</v>
      </c>
      <c r="I21" s="23">
        <f ca="1">IF(PaymentSchedule[[#This Row],[PMT NO]]&lt;&gt;"",PaymentSchedule[[#This Row],[BEGINNING BALANCE]]*(InterestRate/PaymentsPerYear),"")</f>
        <v>131.87192926463206</v>
      </c>
      <c r="J2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39451.058576934483</v>
      </c>
      <c r="K21" s="23">
        <f ca="1">IF(PaymentSchedule[[#This Row],[PMT NO]]&lt;&gt;"",SUM(INDEX(PaymentSchedule[INTEREST],1,1):PaymentSchedule[[#This Row],[INTEREST]]),"")</f>
        <v>663.01923553331596</v>
      </c>
    </row>
    <row r="22" spans="2:11" x14ac:dyDescent="0.25">
      <c r="B22" s="24">
        <f ca="1">IF(LoanIsGood,IF(ROW()-ROW(PaymentSchedule[[#Headers],[PMT NO]])&gt;ScheduledNumberOfPayments,"",ROW()-ROW(PaymentSchedule[[#Headers],[PMT NO]])),"")</f>
        <v>6</v>
      </c>
      <c r="C22" s="22">
        <f ca="1">IF(PaymentSchedule[[#This Row],[PMT NO]]&lt;&gt;"",EOMONTH(LoanStartDate,ROW(PaymentSchedule[[#This Row],[PMT NO]])-ROW(PaymentSchedule[[#Headers],[PMT NO]])-2)+DAY(LoanStartDate),"")</f>
        <v>43724</v>
      </c>
      <c r="D22" s="23">
        <f ca="1">IF(PaymentSchedule[[#This Row],[PMT NO]]&lt;&gt;"",IF(ROW()-ROW(PaymentSchedule[[#Headers],[BEGINNING BALANCE]])=1,LoanAmount,INDEX(PaymentSchedule[ENDING BALANCE],ROW()-ROW(PaymentSchedule[[#Headers],[BEGINNING BALANCE]])-1)),"")</f>
        <v>39451.058576934483</v>
      </c>
      <c r="E22" s="23">
        <f ca="1">IF(PaymentSchedule[[#This Row],[PMT NO]]&lt;&gt;"",ScheduledPayment,"")</f>
        <v>242.39213171976746</v>
      </c>
      <c r="F2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" s="23">
        <f ca="1">IF(PaymentSchedule[[#This Row],[PMT NO]]&lt;&gt;"",PaymentSchedule[[#This Row],[TOTAL PAYMENT]]-PaymentSchedule[[#This Row],[INTEREST]],"")</f>
        <v>110.88860312998585</v>
      </c>
      <c r="I22" s="23">
        <f ca="1">IF(PaymentSchedule[[#This Row],[PMT NO]]&lt;&gt;"",PaymentSchedule[[#This Row],[BEGINNING BALANCE]]*(InterestRate/PaymentsPerYear),"")</f>
        <v>131.50352858978161</v>
      </c>
      <c r="J2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39340.169973804499</v>
      </c>
      <c r="K22" s="23">
        <f ca="1">IF(PaymentSchedule[[#This Row],[PMT NO]]&lt;&gt;"",SUM(INDEX(PaymentSchedule[INTEREST],1,1):PaymentSchedule[[#This Row],[INTEREST]]),"")</f>
        <v>794.52276412309755</v>
      </c>
    </row>
    <row r="23" spans="2:11" x14ac:dyDescent="0.25">
      <c r="B23" s="24">
        <f ca="1">IF(LoanIsGood,IF(ROW()-ROW(PaymentSchedule[[#Headers],[PMT NO]])&gt;ScheduledNumberOfPayments,"",ROW()-ROW(PaymentSchedule[[#Headers],[PMT NO]])),"")</f>
        <v>7</v>
      </c>
      <c r="C23" s="22">
        <f ca="1">IF(PaymentSchedule[[#This Row],[PMT NO]]&lt;&gt;"",EOMONTH(LoanStartDate,ROW(PaymentSchedule[[#This Row],[PMT NO]])-ROW(PaymentSchedule[[#Headers],[PMT NO]])-2)+DAY(LoanStartDate),"")</f>
        <v>43754</v>
      </c>
      <c r="D23" s="23">
        <f ca="1">IF(PaymentSchedule[[#This Row],[PMT NO]]&lt;&gt;"",IF(ROW()-ROW(PaymentSchedule[[#Headers],[BEGINNING BALANCE]])=1,LoanAmount,INDEX(PaymentSchedule[ENDING BALANCE],ROW()-ROW(PaymentSchedule[[#Headers],[BEGINNING BALANCE]])-1)),"")</f>
        <v>39340.169973804499</v>
      </c>
      <c r="E23" s="23">
        <f ca="1">IF(PaymentSchedule[[#This Row],[PMT NO]]&lt;&gt;"",ScheduledPayment,"")</f>
        <v>242.39213171976746</v>
      </c>
      <c r="F2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" s="23">
        <f ca="1">IF(PaymentSchedule[[#This Row],[PMT NO]]&lt;&gt;"",PaymentSchedule[[#This Row],[TOTAL PAYMENT]]-PaymentSchedule[[#This Row],[INTEREST]],"")</f>
        <v>111.25823180708579</v>
      </c>
      <c r="I23" s="23">
        <f ca="1">IF(PaymentSchedule[[#This Row],[PMT NO]]&lt;&gt;"",PaymentSchedule[[#This Row],[BEGINNING BALANCE]]*(InterestRate/PaymentsPerYear),"")</f>
        <v>131.13389991268167</v>
      </c>
      <c r="J2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39228.911741997414</v>
      </c>
      <c r="K23" s="23">
        <f ca="1">IF(PaymentSchedule[[#This Row],[PMT NO]]&lt;&gt;"",SUM(INDEX(PaymentSchedule[INTEREST],1,1):PaymentSchedule[[#This Row],[INTEREST]]),"")</f>
        <v>925.65666403577916</v>
      </c>
    </row>
    <row r="24" spans="2:11" x14ac:dyDescent="0.25">
      <c r="B24" s="24">
        <f ca="1">IF(LoanIsGood,IF(ROW()-ROW(PaymentSchedule[[#Headers],[PMT NO]])&gt;ScheduledNumberOfPayments,"",ROW()-ROW(PaymentSchedule[[#Headers],[PMT NO]])),"")</f>
        <v>8</v>
      </c>
      <c r="C24" s="22">
        <f ca="1">IF(PaymentSchedule[[#This Row],[PMT NO]]&lt;&gt;"",EOMONTH(LoanStartDate,ROW(PaymentSchedule[[#This Row],[PMT NO]])-ROW(PaymentSchedule[[#Headers],[PMT NO]])-2)+DAY(LoanStartDate),"")</f>
        <v>43785</v>
      </c>
      <c r="D24" s="23">
        <f ca="1">IF(PaymentSchedule[[#This Row],[PMT NO]]&lt;&gt;"",IF(ROW()-ROW(PaymentSchedule[[#Headers],[BEGINNING BALANCE]])=1,LoanAmount,INDEX(PaymentSchedule[ENDING BALANCE],ROW()-ROW(PaymentSchedule[[#Headers],[BEGINNING BALANCE]])-1)),"")</f>
        <v>39228.911741997414</v>
      </c>
      <c r="E24" s="23">
        <f ca="1">IF(PaymentSchedule[[#This Row],[PMT NO]]&lt;&gt;"",ScheduledPayment,"")</f>
        <v>242.39213171976746</v>
      </c>
      <c r="F2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" s="23">
        <f ca="1">IF(PaymentSchedule[[#This Row],[PMT NO]]&lt;&gt;"",PaymentSchedule[[#This Row],[TOTAL PAYMENT]]-PaymentSchedule[[#This Row],[INTEREST]],"")</f>
        <v>111.62909257977608</v>
      </c>
      <c r="I24" s="23">
        <f ca="1">IF(PaymentSchedule[[#This Row],[PMT NO]]&lt;&gt;"",PaymentSchedule[[#This Row],[BEGINNING BALANCE]]*(InterestRate/PaymentsPerYear),"")</f>
        <v>130.76303913999138</v>
      </c>
      <c r="J2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39117.282649417641</v>
      </c>
      <c r="K24" s="23">
        <f ca="1">IF(PaymentSchedule[[#This Row],[PMT NO]]&lt;&gt;"",SUM(INDEX(PaymentSchedule[INTEREST],1,1):PaymentSchedule[[#This Row],[INTEREST]]),"")</f>
        <v>1056.4197031757706</v>
      </c>
    </row>
    <row r="25" spans="2:11" x14ac:dyDescent="0.25">
      <c r="B25" s="24">
        <f ca="1">IF(LoanIsGood,IF(ROW()-ROW(PaymentSchedule[[#Headers],[PMT NO]])&gt;ScheduledNumberOfPayments,"",ROW()-ROW(PaymentSchedule[[#Headers],[PMT NO]])),"")</f>
        <v>9</v>
      </c>
      <c r="C25" s="22">
        <f ca="1">IF(PaymentSchedule[[#This Row],[PMT NO]]&lt;&gt;"",EOMONTH(LoanStartDate,ROW(PaymentSchedule[[#This Row],[PMT NO]])-ROW(PaymentSchedule[[#Headers],[PMT NO]])-2)+DAY(LoanStartDate),"")</f>
        <v>43815</v>
      </c>
      <c r="D25" s="23">
        <f ca="1">IF(PaymentSchedule[[#This Row],[PMT NO]]&lt;&gt;"",IF(ROW()-ROW(PaymentSchedule[[#Headers],[BEGINNING BALANCE]])=1,LoanAmount,INDEX(PaymentSchedule[ENDING BALANCE],ROW()-ROW(PaymentSchedule[[#Headers],[BEGINNING BALANCE]])-1)),"")</f>
        <v>39117.282649417641</v>
      </c>
      <c r="E25" s="23">
        <f ca="1">IF(PaymentSchedule[[#This Row],[PMT NO]]&lt;&gt;"",ScheduledPayment,"")</f>
        <v>242.39213171976746</v>
      </c>
      <c r="F2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5" s="23">
        <f ca="1">IF(PaymentSchedule[[#This Row],[PMT NO]]&lt;&gt;"",PaymentSchedule[[#This Row],[TOTAL PAYMENT]]-PaymentSchedule[[#This Row],[INTEREST]],"")</f>
        <v>112.00118955504198</v>
      </c>
      <c r="I25" s="23">
        <f ca="1">IF(PaymentSchedule[[#This Row],[PMT NO]]&lt;&gt;"",PaymentSchedule[[#This Row],[BEGINNING BALANCE]]*(InterestRate/PaymentsPerYear),"")</f>
        <v>130.39094216472549</v>
      </c>
      <c r="J2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39005.281459862599</v>
      </c>
      <c r="K25" s="23">
        <f ca="1">IF(PaymentSchedule[[#This Row],[PMT NO]]&lt;&gt;"",SUM(INDEX(PaymentSchedule[INTEREST],1,1):PaymentSchedule[[#This Row],[INTEREST]]),"")</f>
        <v>1186.810645340496</v>
      </c>
    </row>
    <row r="26" spans="2:11" x14ac:dyDescent="0.25">
      <c r="B26" s="24">
        <f ca="1">IF(LoanIsGood,IF(ROW()-ROW(PaymentSchedule[[#Headers],[PMT NO]])&gt;ScheduledNumberOfPayments,"",ROW()-ROW(PaymentSchedule[[#Headers],[PMT NO]])),"")</f>
        <v>10</v>
      </c>
      <c r="C26" s="22">
        <f ca="1">IF(PaymentSchedule[[#This Row],[PMT NO]]&lt;&gt;"",EOMONTH(LoanStartDate,ROW(PaymentSchedule[[#This Row],[PMT NO]])-ROW(PaymentSchedule[[#Headers],[PMT NO]])-2)+DAY(LoanStartDate),"")</f>
        <v>43846</v>
      </c>
      <c r="D26" s="23">
        <f ca="1">IF(PaymentSchedule[[#This Row],[PMT NO]]&lt;&gt;"",IF(ROW()-ROW(PaymentSchedule[[#Headers],[BEGINNING BALANCE]])=1,LoanAmount,INDEX(PaymentSchedule[ENDING BALANCE],ROW()-ROW(PaymentSchedule[[#Headers],[BEGINNING BALANCE]])-1)),"")</f>
        <v>39005.281459862599</v>
      </c>
      <c r="E26" s="23">
        <f ca="1">IF(PaymentSchedule[[#This Row],[PMT NO]]&lt;&gt;"",ScheduledPayment,"")</f>
        <v>242.39213171976746</v>
      </c>
      <c r="F2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6" s="23">
        <f ca="1">IF(PaymentSchedule[[#This Row],[PMT NO]]&lt;&gt;"",PaymentSchedule[[#This Row],[TOTAL PAYMENT]]-PaymentSchedule[[#This Row],[INTEREST]],"")</f>
        <v>112.37452685355879</v>
      </c>
      <c r="I26" s="23">
        <f ca="1">IF(PaymentSchedule[[#This Row],[PMT NO]]&lt;&gt;"",PaymentSchedule[[#This Row],[BEGINNING BALANCE]]*(InterestRate/PaymentsPerYear),"")</f>
        <v>130.01760486620867</v>
      </c>
      <c r="J2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38892.906933009042</v>
      </c>
      <c r="K26" s="23">
        <f ca="1">IF(PaymentSchedule[[#This Row],[PMT NO]]&lt;&gt;"",SUM(INDEX(PaymentSchedule[INTEREST],1,1):PaymentSchedule[[#This Row],[INTEREST]]),"")</f>
        <v>1316.8282502067045</v>
      </c>
    </row>
    <row r="27" spans="2:11" x14ac:dyDescent="0.25">
      <c r="B27" s="24">
        <f ca="1">IF(LoanIsGood,IF(ROW()-ROW(PaymentSchedule[[#Headers],[PMT NO]])&gt;ScheduledNumberOfPayments,"",ROW()-ROW(PaymentSchedule[[#Headers],[PMT NO]])),"")</f>
        <v>11</v>
      </c>
      <c r="C27" s="22">
        <f ca="1">IF(PaymentSchedule[[#This Row],[PMT NO]]&lt;&gt;"",EOMONTH(LoanStartDate,ROW(PaymentSchedule[[#This Row],[PMT NO]])-ROW(PaymentSchedule[[#Headers],[PMT NO]])-2)+DAY(LoanStartDate),"")</f>
        <v>43877</v>
      </c>
      <c r="D27" s="23">
        <f ca="1">IF(PaymentSchedule[[#This Row],[PMT NO]]&lt;&gt;"",IF(ROW()-ROW(PaymentSchedule[[#Headers],[BEGINNING BALANCE]])=1,LoanAmount,INDEX(PaymentSchedule[ENDING BALANCE],ROW()-ROW(PaymentSchedule[[#Headers],[BEGINNING BALANCE]])-1)),"")</f>
        <v>38892.906933009042</v>
      </c>
      <c r="E27" s="23">
        <f ca="1">IF(PaymentSchedule[[#This Row],[PMT NO]]&lt;&gt;"",ScheduledPayment,"")</f>
        <v>242.39213171976746</v>
      </c>
      <c r="F2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7" s="23">
        <f ca="1">IF(PaymentSchedule[[#This Row],[PMT NO]]&lt;&gt;"",PaymentSchedule[[#This Row],[TOTAL PAYMENT]]-PaymentSchedule[[#This Row],[INTEREST]],"")</f>
        <v>112.74910860973731</v>
      </c>
      <c r="I27" s="23">
        <f ca="1">IF(PaymentSchedule[[#This Row],[PMT NO]]&lt;&gt;"",PaymentSchedule[[#This Row],[BEGINNING BALANCE]]*(InterestRate/PaymentsPerYear),"")</f>
        <v>129.64302311003016</v>
      </c>
      <c r="J2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38780.157824399306</v>
      </c>
      <c r="K27" s="23">
        <f ca="1">IF(PaymentSchedule[[#This Row],[PMT NO]]&lt;&gt;"",SUM(INDEX(PaymentSchedule[INTEREST],1,1):PaymentSchedule[[#This Row],[INTEREST]]),"")</f>
        <v>1446.4712733167346</v>
      </c>
    </row>
    <row r="28" spans="2:11" x14ac:dyDescent="0.25">
      <c r="B28" s="24">
        <f ca="1">IF(LoanIsGood,IF(ROW()-ROW(PaymentSchedule[[#Headers],[PMT NO]])&gt;ScheduledNumberOfPayments,"",ROW()-ROW(PaymentSchedule[[#Headers],[PMT NO]])),"")</f>
        <v>12</v>
      </c>
      <c r="C28" s="22">
        <f ca="1">IF(PaymentSchedule[[#This Row],[PMT NO]]&lt;&gt;"",EOMONTH(LoanStartDate,ROW(PaymentSchedule[[#This Row],[PMT NO]])-ROW(PaymentSchedule[[#Headers],[PMT NO]])-2)+DAY(LoanStartDate),"")</f>
        <v>43906</v>
      </c>
      <c r="D28" s="23">
        <f ca="1">IF(PaymentSchedule[[#This Row],[PMT NO]]&lt;&gt;"",IF(ROW()-ROW(PaymentSchedule[[#Headers],[BEGINNING BALANCE]])=1,LoanAmount,INDEX(PaymentSchedule[ENDING BALANCE],ROW()-ROW(PaymentSchedule[[#Headers],[BEGINNING BALANCE]])-1)),"")</f>
        <v>38780.157824399306</v>
      </c>
      <c r="E28" s="23">
        <f ca="1">IF(PaymentSchedule[[#This Row],[PMT NO]]&lt;&gt;"",ScheduledPayment,"")</f>
        <v>242.39213171976746</v>
      </c>
      <c r="F2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8" s="23">
        <f ca="1">IF(PaymentSchedule[[#This Row],[PMT NO]]&lt;&gt;"",PaymentSchedule[[#This Row],[TOTAL PAYMENT]]-PaymentSchedule[[#This Row],[INTEREST]],"")</f>
        <v>113.12493897176978</v>
      </c>
      <c r="I28" s="23">
        <f ca="1">IF(PaymentSchedule[[#This Row],[PMT NO]]&lt;&gt;"",PaymentSchedule[[#This Row],[BEGINNING BALANCE]]*(InterestRate/PaymentsPerYear),"")</f>
        <v>129.26719274799768</v>
      </c>
      <c r="J2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38667.032885427536</v>
      </c>
      <c r="K28" s="23">
        <f ca="1">IF(PaymentSchedule[[#This Row],[PMT NO]]&lt;&gt;"",SUM(INDEX(PaymentSchedule[INTEREST],1,1):PaymentSchedule[[#This Row],[INTEREST]]),"")</f>
        <v>1575.7384660647322</v>
      </c>
    </row>
    <row r="29" spans="2:11" x14ac:dyDescent="0.25">
      <c r="B29" s="24">
        <f ca="1">IF(LoanIsGood,IF(ROW()-ROW(PaymentSchedule[[#Headers],[PMT NO]])&gt;ScheduledNumberOfPayments,"",ROW()-ROW(PaymentSchedule[[#Headers],[PMT NO]])),"")</f>
        <v>13</v>
      </c>
      <c r="C29" s="22">
        <f ca="1">IF(PaymentSchedule[[#This Row],[PMT NO]]&lt;&gt;"",EOMONTH(LoanStartDate,ROW(PaymentSchedule[[#This Row],[PMT NO]])-ROW(PaymentSchedule[[#Headers],[PMT NO]])-2)+DAY(LoanStartDate),"")</f>
        <v>43937</v>
      </c>
      <c r="D29" s="23">
        <f ca="1">IF(PaymentSchedule[[#This Row],[PMT NO]]&lt;&gt;"",IF(ROW()-ROW(PaymentSchedule[[#Headers],[BEGINNING BALANCE]])=1,LoanAmount,INDEX(PaymentSchedule[ENDING BALANCE],ROW()-ROW(PaymentSchedule[[#Headers],[BEGINNING BALANCE]])-1)),"")</f>
        <v>38667.032885427536</v>
      </c>
      <c r="E29" s="23">
        <f ca="1">IF(PaymentSchedule[[#This Row],[PMT NO]]&lt;&gt;"",ScheduledPayment,"")</f>
        <v>242.39213171976746</v>
      </c>
      <c r="F2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9" s="23">
        <f ca="1">IF(PaymentSchedule[[#This Row],[PMT NO]]&lt;&gt;"",PaymentSchedule[[#This Row],[TOTAL PAYMENT]]-PaymentSchedule[[#This Row],[INTEREST]],"")</f>
        <v>113.50202210167566</v>
      </c>
      <c r="I29" s="23">
        <f ca="1">IF(PaymentSchedule[[#This Row],[PMT NO]]&lt;&gt;"",PaymentSchedule[[#This Row],[BEGINNING BALANCE]]*(InterestRate/PaymentsPerYear),"")</f>
        <v>128.8901096180918</v>
      </c>
      <c r="J2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38553.530863325861</v>
      </c>
      <c r="K29" s="23">
        <f ca="1">IF(PaymentSchedule[[#This Row],[PMT NO]]&lt;&gt;"",SUM(INDEX(PaymentSchedule[INTEREST],1,1):PaymentSchedule[[#This Row],[INTEREST]]),"")</f>
        <v>1704.628575682824</v>
      </c>
    </row>
    <row r="30" spans="2:11" x14ac:dyDescent="0.25">
      <c r="B30" s="24">
        <f ca="1">IF(LoanIsGood,IF(ROW()-ROW(PaymentSchedule[[#Headers],[PMT NO]])&gt;ScheduledNumberOfPayments,"",ROW()-ROW(PaymentSchedule[[#Headers],[PMT NO]])),"")</f>
        <v>14</v>
      </c>
      <c r="C30" s="22">
        <f ca="1">IF(PaymentSchedule[[#This Row],[PMT NO]]&lt;&gt;"",EOMONTH(LoanStartDate,ROW(PaymentSchedule[[#This Row],[PMT NO]])-ROW(PaymentSchedule[[#Headers],[PMT NO]])-2)+DAY(LoanStartDate),"")</f>
        <v>43967</v>
      </c>
      <c r="D30" s="23">
        <f ca="1">IF(PaymentSchedule[[#This Row],[PMT NO]]&lt;&gt;"",IF(ROW()-ROW(PaymentSchedule[[#Headers],[BEGINNING BALANCE]])=1,LoanAmount,INDEX(PaymentSchedule[ENDING BALANCE],ROW()-ROW(PaymentSchedule[[#Headers],[BEGINNING BALANCE]])-1)),"")</f>
        <v>38553.530863325861</v>
      </c>
      <c r="E30" s="23">
        <f ca="1">IF(PaymentSchedule[[#This Row],[PMT NO]]&lt;&gt;"",ScheduledPayment,"")</f>
        <v>242.39213171976746</v>
      </c>
      <c r="F3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30" s="23">
        <f ca="1">IF(PaymentSchedule[[#This Row],[PMT NO]]&lt;&gt;"",PaymentSchedule[[#This Row],[TOTAL PAYMENT]]-PaymentSchedule[[#This Row],[INTEREST]],"")</f>
        <v>113.88036217534793</v>
      </c>
      <c r="I30" s="23">
        <f ca="1">IF(PaymentSchedule[[#This Row],[PMT NO]]&lt;&gt;"",PaymentSchedule[[#This Row],[BEGINNING BALANCE]]*(InterestRate/PaymentsPerYear),"")</f>
        <v>128.51176954441954</v>
      </c>
      <c r="J3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38439.650501150514</v>
      </c>
      <c r="K30" s="23">
        <f ca="1">IF(PaymentSchedule[[#This Row],[PMT NO]]&lt;&gt;"",SUM(INDEX(PaymentSchedule[INTEREST],1,1):PaymentSchedule[[#This Row],[INTEREST]]),"")</f>
        <v>1833.1403452272436</v>
      </c>
    </row>
    <row r="31" spans="2:11" x14ac:dyDescent="0.25">
      <c r="B31" s="24">
        <f ca="1">IF(LoanIsGood,IF(ROW()-ROW(PaymentSchedule[[#Headers],[PMT NO]])&gt;ScheduledNumberOfPayments,"",ROW()-ROW(PaymentSchedule[[#Headers],[PMT NO]])),"")</f>
        <v>15</v>
      </c>
      <c r="C31" s="22">
        <f ca="1">IF(PaymentSchedule[[#This Row],[PMT NO]]&lt;&gt;"",EOMONTH(LoanStartDate,ROW(PaymentSchedule[[#This Row],[PMT NO]])-ROW(PaymentSchedule[[#Headers],[PMT NO]])-2)+DAY(LoanStartDate),"")</f>
        <v>43998</v>
      </c>
      <c r="D31" s="23">
        <f ca="1">IF(PaymentSchedule[[#This Row],[PMT NO]]&lt;&gt;"",IF(ROW()-ROW(PaymentSchedule[[#Headers],[BEGINNING BALANCE]])=1,LoanAmount,INDEX(PaymentSchedule[ENDING BALANCE],ROW()-ROW(PaymentSchedule[[#Headers],[BEGINNING BALANCE]])-1)),"")</f>
        <v>38439.650501150514</v>
      </c>
      <c r="E31" s="23">
        <f ca="1">IF(PaymentSchedule[[#This Row],[PMT NO]]&lt;&gt;"",ScheduledPayment,"")</f>
        <v>242.39213171976746</v>
      </c>
      <c r="F3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31" s="23">
        <f ca="1">IF(PaymentSchedule[[#This Row],[PMT NO]]&lt;&gt;"",PaymentSchedule[[#This Row],[TOTAL PAYMENT]]-PaymentSchedule[[#This Row],[INTEREST]],"")</f>
        <v>114.25996338259907</v>
      </c>
      <c r="I31" s="23">
        <f ca="1">IF(PaymentSchedule[[#This Row],[PMT NO]]&lt;&gt;"",PaymentSchedule[[#This Row],[BEGINNING BALANCE]]*(InterestRate/PaymentsPerYear),"")</f>
        <v>128.13216833716839</v>
      </c>
      <c r="J3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38325.390537767918</v>
      </c>
      <c r="K31" s="23">
        <f ca="1">IF(PaymentSchedule[[#This Row],[PMT NO]]&lt;&gt;"",SUM(INDEX(PaymentSchedule[INTEREST],1,1):PaymentSchedule[[#This Row],[INTEREST]]),"")</f>
        <v>1961.2725135644121</v>
      </c>
    </row>
    <row r="32" spans="2:11" x14ac:dyDescent="0.25">
      <c r="B32" s="24">
        <f ca="1">IF(LoanIsGood,IF(ROW()-ROW(PaymentSchedule[[#Headers],[PMT NO]])&gt;ScheduledNumberOfPayments,"",ROW()-ROW(PaymentSchedule[[#Headers],[PMT NO]])),"")</f>
        <v>16</v>
      </c>
      <c r="C32" s="22">
        <f ca="1">IF(PaymentSchedule[[#This Row],[PMT NO]]&lt;&gt;"",EOMONTH(LoanStartDate,ROW(PaymentSchedule[[#This Row],[PMT NO]])-ROW(PaymentSchedule[[#Headers],[PMT NO]])-2)+DAY(LoanStartDate),"")</f>
        <v>44028</v>
      </c>
      <c r="D32" s="23">
        <f ca="1">IF(PaymentSchedule[[#This Row],[PMT NO]]&lt;&gt;"",IF(ROW()-ROW(PaymentSchedule[[#Headers],[BEGINNING BALANCE]])=1,LoanAmount,INDEX(PaymentSchedule[ENDING BALANCE],ROW()-ROW(PaymentSchedule[[#Headers],[BEGINNING BALANCE]])-1)),"")</f>
        <v>38325.390537767918</v>
      </c>
      <c r="E32" s="23">
        <f ca="1">IF(PaymentSchedule[[#This Row],[PMT NO]]&lt;&gt;"",ScheduledPayment,"")</f>
        <v>242.39213171976746</v>
      </c>
      <c r="F3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32" s="23">
        <f ca="1">IF(PaymentSchedule[[#This Row],[PMT NO]]&lt;&gt;"",PaymentSchedule[[#This Row],[TOTAL PAYMENT]]-PaymentSchedule[[#This Row],[INTEREST]],"")</f>
        <v>114.64082992720773</v>
      </c>
      <c r="I32" s="23">
        <f ca="1">IF(PaymentSchedule[[#This Row],[PMT NO]]&lt;&gt;"",PaymentSchedule[[#This Row],[BEGINNING BALANCE]]*(InterestRate/PaymentsPerYear),"")</f>
        <v>127.75130179255973</v>
      </c>
      <c r="J3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38210.74970784071</v>
      </c>
      <c r="K32" s="23">
        <f ca="1">IF(PaymentSchedule[[#This Row],[PMT NO]]&lt;&gt;"",SUM(INDEX(PaymentSchedule[INTEREST],1,1):PaymentSchedule[[#This Row],[INTEREST]]),"")</f>
        <v>2089.0238153569717</v>
      </c>
    </row>
    <row r="33" spans="2:11" x14ac:dyDescent="0.25">
      <c r="B33" s="24">
        <f ca="1">IF(LoanIsGood,IF(ROW()-ROW(PaymentSchedule[[#Headers],[PMT NO]])&gt;ScheduledNumberOfPayments,"",ROW()-ROW(PaymentSchedule[[#Headers],[PMT NO]])),"")</f>
        <v>17</v>
      </c>
      <c r="C33" s="22">
        <f ca="1">IF(PaymentSchedule[[#This Row],[PMT NO]]&lt;&gt;"",EOMONTH(LoanStartDate,ROW(PaymentSchedule[[#This Row],[PMT NO]])-ROW(PaymentSchedule[[#Headers],[PMT NO]])-2)+DAY(LoanStartDate),"")</f>
        <v>44059</v>
      </c>
      <c r="D33" s="23">
        <f ca="1">IF(PaymentSchedule[[#This Row],[PMT NO]]&lt;&gt;"",IF(ROW()-ROW(PaymentSchedule[[#Headers],[BEGINNING BALANCE]])=1,LoanAmount,INDEX(PaymentSchedule[ENDING BALANCE],ROW()-ROW(PaymentSchedule[[#Headers],[BEGINNING BALANCE]])-1)),"")</f>
        <v>38210.74970784071</v>
      </c>
      <c r="E33" s="23">
        <f ca="1">IF(PaymentSchedule[[#This Row],[PMT NO]]&lt;&gt;"",ScheduledPayment,"")</f>
        <v>242.39213171976746</v>
      </c>
      <c r="F3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33" s="23">
        <f ca="1">IF(PaymentSchedule[[#This Row],[PMT NO]]&lt;&gt;"",PaymentSchedule[[#This Row],[TOTAL PAYMENT]]-PaymentSchedule[[#This Row],[INTEREST]],"")</f>
        <v>115.02296602696508</v>
      </c>
      <c r="I33" s="23">
        <f ca="1">IF(PaymentSchedule[[#This Row],[PMT NO]]&lt;&gt;"",PaymentSchedule[[#This Row],[BEGINNING BALANCE]]*(InterestRate/PaymentsPerYear),"")</f>
        <v>127.36916569280238</v>
      </c>
      <c r="J3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38095.726741813749</v>
      </c>
      <c r="K33" s="23">
        <f ca="1">IF(PaymentSchedule[[#This Row],[PMT NO]]&lt;&gt;"",SUM(INDEX(PaymentSchedule[INTEREST],1,1):PaymentSchedule[[#This Row],[INTEREST]]),"")</f>
        <v>2216.3929810497739</v>
      </c>
    </row>
    <row r="34" spans="2:11" x14ac:dyDescent="0.25">
      <c r="B34" s="24">
        <f ca="1">IF(LoanIsGood,IF(ROW()-ROW(PaymentSchedule[[#Headers],[PMT NO]])&gt;ScheduledNumberOfPayments,"",ROW()-ROW(PaymentSchedule[[#Headers],[PMT NO]])),"")</f>
        <v>18</v>
      </c>
      <c r="C34" s="22">
        <f ca="1">IF(PaymentSchedule[[#This Row],[PMT NO]]&lt;&gt;"",EOMONTH(LoanStartDate,ROW(PaymentSchedule[[#This Row],[PMT NO]])-ROW(PaymentSchedule[[#Headers],[PMT NO]])-2)+DAY(LoanStartDate),"")</f>
        <v>44090</v>
      </c>
      <c r="D34" s="23">
        <f ca="1">IF(PaymentSchedule[[#This Row],[PMT NO]]&lt;&gt;"",IF(ROW()-ROW(PaymentSchedule[[#Headers],[BEGINNING BALANCE]])=1,LoanAmount,INDEX(PaymentSchedule[ENDING BALANCE],ROW()-ROW(PaymentSchedule[[#Headers],[BEGINNING BALANCE]])-1)),"")</f>
        <v>38095.726741813749</v>
      </c>
      <c r="E34" s="23">
        <f ca="1">IF(PaymentSchedule[[#This Row],[PMT NO]]&lt;&gt;"",ScheduledPayment,"")</f>
        <v>242.39213171976746</v>
      </c>
      <c r="F3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34" s="23">
        <f ca="1">IF(PaymentSchedule[[#This Row],[PMT NO]]&lt;&gt;"",PaymentSchedule[[#This Row],[TOTAL PAYMENT]]-PaymentSchedule[[#This Row],[INTEREST]],"")</f>
        <v>115.40637591372162</v>
      </c>
      <c r="I34" s="23">
        <f ca="1">IF(PaymentSchedule[[#This Row],[PMT NO]]&lt;&gt;"",PaymentSchedule[[#This Row],[BEGINNING BALANCE]]*(InterestRate/PaymentsPerYear),"")</f>
        <v>126.98575580604584</v>
      </c>
      <c r="J3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37980.320365900028</v>
      </c>
      <c r="K34" s="23">
        <f ca="1">IF(PaymentSchedule[[#This Row],[PMT NO]]&lt;&gt;"",SUM(INDEX(PaymentSchedule[INTEREST],1,1):PaymentSchedule[[#This Row],[INTEREST]]),"")</f>
        <v>2343.3787368558196</v>
      </c>
    </row>
    <row r="35" spans="2:11" x14ac:dyDescent="0.25">
      <c r="B35" s="24">
        <f ca="1">IF(LoanIsGood,IF(ROW()-ROW(PaymentSchedule[[#Headers],[PMT NO]])&gt;ScheduledNumberOfPayments,"",ROW()-ROW(PaymentSchedule[[#Headers],[PMT NO]])),"")</f>
        <v>19</v>
      </c>
      <c r="C35" s="22">
        <f ca="1">IF(PaymentSchedule[[#This Row],[PMT NO]]&lt;&gt;"",EOMONTH(LoanStartDate,ROW(PaymentSchedule[[#This Row],[PMT NO]])-ROW(PaymentSchedule[[#Headers],[PMT NO]])-2)+DAY(LoanStartDate),"")</f>
        <v>44120</v>
      </c>
      <c r="D35" s="23">
        <f ca="1">IF(PaymentSchedule[[#This Row],[PMT NO]]&lt;&gt;"",IF(ROW()-ROW(PaymentSchedule[[#Headers],[BEGINNING BALANCE]])=1,LoanAmount,INDEX(PaymentSchedule[ENDING BALANCE],ROW()-ROW(PaymentSchedule[[#Headers],[BEGINNING BALANCE]])-1)),"")</f>
        <v>37980.320365900028</v>
      </c>
      <c r="E35" s="23">
        <f ca="1">IF(PaymentSchedule[[#This Row],[PMT NO]]&lt;&gt;"",ScheduledPayment,"")</f>
        <v>242.39213171976746</v>
      </c>
      <c r="F3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35" s="23">
        <f ca="1">IF(PaymentSchedule[[#This Row],[PMT NO]]&lt;&gt;"",PaymentSchedule[[#This Row],[TOTAL PAYMENT]]-PaymentSchedule[[#This Row],[INTEREST]],"")</f>
        <v>115.79106383343402</v>
      </c>
      <c r="I35" s="23">
        <f ca="1">IF(PaymentSchedule[[#This Row],[PMT NO]]&lt;&gt;"",PaymentSchedule[[#This Row],[BEGINNING BALANCE]]*(InterestRate/PaymentsPerYear),"")</f>
        <v>126.60106788633344</v>
      </c>
      <c r="J3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37864.529302066592</v>
      </c>
      <c r="K35" s="23">
        <f ca="1">IF(PaymentSchedule[[#This Row],[PMT NO]]&lt;&gt;"",SUM(INDEX(PaymentSchedule[INTEREST],1,1):PaymentSchedule[[#This Row],[INTEREST]]),"")</f>
        <v>2469.9798047421532</v>
      </c>
    </row>
    <row r="36" spans="2:11" x14ac:dyDescent="0.25">
      <c r="B36" s="24">
        <f ca="1">IF(LoanIsGood,IF(ROW()-ROW(PaymentSchedule[[#Headers],[PMT NO]])&gt;ScheduledNumberOfPayments,"",ROW()-ROW(PaymentSchedule[[#Headers],[PMT NO]])),"")</f>
        <v>20</v>
      </c>
      <c r="C36" s="22">
        <f ca="1">IF(PaymentSchedule[[#This Row],[PMT NO]]&lt;&gt;"",EOMONTH(LoanStartDate,ROW(PaymentSchedule[[#This Row],[PMT NO]])-ROW(PaymentSchedule[[#Headers],[PMT NO]])-2)+DAY(LoanStartDate),"")</f>
        <v>44151</v>
      </c>
      <c r="D36" s="23">
        <f ca="1">IF(PaymentSchedule[[#This Row],[PMT NO]]&lt;&gt;"",IF(ROW()-ROW(PaymentSchedule[[#Headers],[BEGINNING BALANCE]])=1,LoanAmount,INDEX(PaymentSchedule[ENDING BALANCE],ROW()-ROW(PaymentSchedule[[#Headers],[BEGINNING BALANCE]])-1)),"")</f>
        <v>37864.529302066592</v>
      </c>
      <c r="E36" s="23">
        <f ca="1">IF(PaymentSchedule[[#This Row],[PMT NO]]&lt;&gt;"",ScheduledPayment,"")</f>
        <v>242.39213171976746</v>
      </c>
      <c r="F3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36" s="23">
        <f ca="1">IF(PaymentSchedule[[#This Row],[PMT NO]]&lt;&gt;"",PaymentSchedule[[#This Row],[TOTAL PAYMENT]]-PaymentSchedule[[#This Row],[INTEREST]],"")</f>
        <v>116.17703404621214</v>
      </c>
      <c r="I36" s="23">
        <f ca="1">IF(PaymentSchedule[[#This Row],[PMT NO]]&lt;&gt;"",PaymentSchedule[[#This Row],[BEGINNING BALANCE]]*(InterestRate/PaymentsPerYear),"")</f>
        <v>126.21509767355532</v>
      </c>
      <c r="J3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37748.352268020382</v>
      </c>
      <c r="K36" s="23">
        <f ca="1">IF(PaymentSchedule[[#This Row],[PMT NO]]&lt;&gt;"",SUM(INDEX(PaymentSchedule[INTEREST],1,1):PaymentSchedule[[#This Row],[INTEREST]]),"")</f>
        <v>2596.1949024157084</v>
      </c>
    </row>
    <row r="37" spans="2:11" x14ac:dyDescent="0.25">
      <c r="B37" s="24">
        <f ca="1">IF(LoanIsGood,IF(ROW()-ROW(PaymentSchedule[[#Headers],[PMT NO]])&gt;ScheduledNumberOfPayments,"",ROW()-ROW(PaymentSchedule[[#Headers],[PMT NO]])),"")</f>
        <v>21</v>
      </c>
      <c r="C37" s="22">
        <f ca="1">IF(PaymentSchedule[[#This Row],[PMT NO]]&lt;&gt;"",EOMONTH(LoanStartDate,ROW(PaymentSchedule[[#This Row],[PMT NO]])-ROW(PaymentSchedule[[#Headers],[PMT NO]])-2)+DAY(LoanStartDate),"")</f>
        <v>44181</v>
      </c>
      <c r="D37" s="23">
        <f ca="1">IF(PaymentSchedule[[#This Row],[PMT NO]]&lt;&gt;"",IF(ROW()-ROW(PaymentSchedule[[#Headers],[BEGINNING BALANCE]])=1,LoanAmount,INDEX(PaymentSchedule[ENDING BALANCE],ROW()-ROW(PaymentSchedule[[#Headers],[BEGINNING BALANCE]])-1)),"")</f>
        <v>37748.352268020382</v>
      </c>
      <c r="E37" s="23">
        <f ca="1">IF(PaymentSchedule[[#This Row],[PMT NO]]&lt;&gt;"",ScheduledPayment,"")</f>
        <v>242.39213171976746</v>
      </c>
      <c r="F3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37" s="23">
        <f ca="1">IF(PaymentSchedule[[#This Row],[PMT NO]]&lt;&gt;"",PaymentSchedule[[#This Row],[TOTAL PAYMENT]]-PaymentSchedule[[#This Row],[INTEREST]],"")</f>
        <v>116.56429082636618</v>
      </c>
      <c r="I37" s="23">
        <f ca="1">IF(PaymentSchedule[[#This Row],[PMT NO]]&lt;&gt;"",PaymentSchedule[[#This Row],[BEGINNING BALANCE]]*(InterestRate/PaymentsPerYear),"")</f>
        <v>125.82784089340129</v>
      </c>
      <c r="J3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37631.787977194013</v>
      </c>
      <c r="K37" s="23">
        <f ca="1">IF(PaymentSchedule[[#This Row],[PMT NO]]&lt;&gt;"",SUM(INDEX(PaymentSchedule[INTEREST],1,1):PaymentSchedule[[#This Row],[INTEREST]]),"")</f>
        <v>2722.0227433091095</v>
      </c>
    </row>
    <row r="38" spans="2:11" x14ac:dyDescent="0.25">
      <c r="B38" s="24">
        <f ca="1">IF(LoanIsGood,IF(ROW()-ROW(PaymentSchedule[[#Headers],[PMT NO]])&gt;ScheduledNumberOfPayments,"",ROW()-ROW(PaymentSchedule[[#Headers],[PMT NO]])),"")</f>
        <v>22</v>
      </c>
      <c r="C38" s="22">
        <f ca="1">IF(PaymentSchedule[[#This Row],[PMT NO]]&lt;&gt;"",EOMONTH(LoanStartDate,ROW(PaymentSchedule[[#This Row],[PMT NO]])-ROW(PaymentSchedule[[#Headers],[PMT NO]])-2)+DAY(LoanStartDate),"")</f>
        <v>44212</v>
      </c>
      <c r="D38" s="23">
        <f ca="1">IF(PaymentSchedule[[#This Row],[PMT NO]]&lt;&gt;"",IF(ROW()-ROW(PaymentSchedule[[#Headers],[BEGINNING BALANCE]])=1,LoanAmount,INDEX(PaymentSchedule[ENDING BALANCE],ROW()-ROW(PaymentSchedule[[#Headers],[BEGINNING BALANCE]])-1)),"")</f>
        <v>37631.787977194013</v>
      </c>
      <c r="E38" s="23">
        <f ca="1">IF(PaymentSchedule[[#This Row],[PMT NO]]&lt;&gt;"",ScheduledPayment,"")</f>
        <v>242.39213171976746</v>
      </c>
      <c r="F3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38" s="23">
        <f ca="1">IF(PaymentSchedule[[#This Row],[PMT NO]]&lt;&gt;"",PaymentSchedule[[#This Row],[TOTAL PAYMENT]]-PaymentSchedule[[#This Row],[INTEREST]],"")</f>
        <v>116.95283846245408</v>
      </c>
      <c r="I38" s="23">
        <f ca="1">IF(PaymentSchedule[[#This Row],[PMT NO]]&lt;&gt;"",PaymentSchedule[[#This Row],[BEGINNING BALANCE]]*(InterestRate/PaymentsPerYear),"")</f>
        <v>125.43929325731338</v>
      </c>
      <c r="J3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37514.835138731556</v>
      </c>
      <c r="K38" s="23">
        <f ca="1">IF(PaymentSchedule[[#This Row],[PMT NO]]&lt;&gt;"",SUM(INDEX(PaymentSchedule[INTEREST],1,1):PaymentSchedule[[#This Row],[INTEREST]]),"")</f>
        <v>2847.4620365664227</v>
      </c>
    </row>
    <row r="39" spans="2:11" x14ac:dyDescent="0.25">
      <c r="B39" s="21">
        <f ca="1">IF(LoanIsGood,IF(ROW()-ROW(PaymentSchedule[[#Headers],[PMT NO]])&gt;ScheduledNumberOfPayments,"",ROW()-ROW(PaymentSchedule[[#Headers],[PMT NO]])),"")</f>
        <v>23</v>
      </c>
      <c r="C39" s="25">
        <f ca="1">IF(PaymentSchedule[[#This Row],[PMT NO]]&lt;&gt;"",EOMONTH(LoanStartDate,ROW(PaymentSchedule[[#This Row],[PMT NO]])-ROW(PaymentSchedule[[#Headers],[PMT NO]])-2)+DAY(LoanStartDate),"")</f>
        <v>44243</v>
      </c>
      <c r="D39" s="26">
        <f ca="1">IF(PaymentSchedule[[#This Row],[PMT NO]]&lt;&gt;"",IF(ROW()-ROW(PaymentSchedule[[#Headers],[BEGINNING BALANCE]])=1,LoanAmount,INDEX(PaymentSchedule[ENDING BALANCE],ROW()-ROW(PaymentSchedule[[#Headers],[BEGINNING BALANCE]])-1)),"")</f>
        <v>37514.835138731556</v>
      </c>
      <c r="E39" s="26">
        <f ca="1">IF(PaymentSchedule[[#This Row],[PMT NO]]&lt;&gt;"",ScheduledPayment,"")</f>
        <v>242.39213171976746</v>
      </c>
      <c r="F39" s="26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9" s="26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39" s="26">
        <f ca="1">IF(PaymentSchedule[[#This Row],[PMT NO]]&lt;&gt;"",PaymentSchedule[[#This Row],[TOTAL PAYMENT]]-PaymentSchedule[[#This Row],[INTEREST]],"")</f>
        <v>117.34268125732893</v>
      </c>
      <c r="I39" s="26">
        <f ca="1">IF(PaymentSchedule[[#This Row],[PMT NO]]&lt;&gt;"",PaymentSchedule[[#This Row],[BEGINNING BALANCE]]*(InterestRate/PaymentsPerYear),"")</f>
        <v>125.04945046243853</v>
      </c>
      <c r="J39" s="26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37397.492457474225</v>
      </c>
      <c r="K39" s="26">
        <f ca="1">IF(PaymentSchedule[[#This Row],[PMT NO]]&lt;&gt;"",SUM(INDEX(PaymentSchedule[INTEREST],1,1):PaymentSchedule[[#This Row],[INTEREST]]),"")</f>
        <v>2972.5114870288612</v>
      </c>
    </row>
    <row r="40" spans="2:11" x14ac:dyDescent="0.25">
      <c r="B40" s="24">
        <f ca="1">IF(LoanIsGood,IF(ROW()-ROW(PaymentSchedule[[#Headers],[PMT NO]])&gt;ScheduledNumberOfPayments,"",ROW()-ROW(PaymentSchedule[[#Headers],[PMT NO]])),"")</f>
        <v>24</v>
      </c>
      <c r="C40" s="22">
        <f ca="1">IF(PaymentSchedule[[#This Row],[PMT NO]]&lt;&gt;"",EOMONTH(LoanStartDate,ROW(PaymentSchedule[[#This Row],[PMT NO]])-ROW(PaymentSchedule[[#Headers],[PMT NO]])-2)+DAY(LoanStartDate),"")</f>
        <v>44271</v>
      </c>
      <c r="D40" s="23">
        <f ca="1">IF(PaymentSchedule[[#This Row],[PMT NO]]&lt;&gt;"",IF(ROW()-ROW(PaymentSchedule[[#Headers],[BEGINNING BALANCE]])=1,LoanAmount,INDEX(PaymentSchedule[ENDING BALANCE],ROW()-ROW(PaymentSchedule[[#Headers],[BEGINNING BALANCE]])-1)),"")</f>
        <v>37397.492457474225</v>
      </c>
      <c r="E40" s="23">
        <f ca="1">IF(PaymentSchedule[[#This Row],[PMT NO]]&lt;&gt;"",ScheduledPayment,"")</f>
        <v>242.39213171976746</v>
      </c>
      <c r="F4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40" s="23">
        <f ca="1">IF(PaymentSchedule[[#This Row],[PMT NO]]&lt;&gt;"",PaymentSchedule[[#This Row],[TOTAL PAYMENT]]-PaymentSchedule[[#This Row],[INTEREST]],"")</f>
        <v>117.7338235281867</v>
      </c>
      <c r="I40" s="23">
        <f ca="1">IF(PaymentSchedule[[#This Row],[PMT NO]]&lt;&gt;"",PaymentSchedule[[#This Row],[BEGINNING BALANCE]]*(InterestRate/PaymentsPerYear),"")</f>
        <v>124.65830819158076</v>
      </c>
      <c r="J4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37279.758633946039</v>
      </c>
      <c r="K40" s="23">
        <f ca="1">IF(PaymentSchedule[[#This Row],[PMT NO]]&lt;&gt;"",SUM(INDEX(PaymentSchedule[INTEREST],1,1):PaymentSchedule[[#This Row],[INTEREST]]),"")</f>
        <v>3097.1697952204418</v>
      </c>
    </row>
    <row r="41" spans="2:11" x14ac:dyDescent="0.25">
      <c r="B41" s="24">
        <f ca="1">IF(LoanIsGood,IF(ROW()-ROW(PaymentSchedule[[#Headers],[PMT NO]])&gt;ScheduledNumberOfPayments,"",ROW()-ROW(PaymentSchedule[[#Headers],[PMT NO]])),"")</f>
        <v>25</v>
      </c>
      <c r="C41" s="22">
        <f ca="1">IF(PaymentSchedule[[#This Row],[PMT NO]]&lt;&gt;"",EOMONTH(LoanStartDate,ROW(PaymentSchedule[[#This Row],[PMT NO]])-ROW(PaymentSchedule[[#Headers],[PMT NO]])-2)+DAY(LoanStartDate),"")</f>
        <v>44302</v>
      </c>
      <c r="D41" s="23">
        <f ca="1">IF(PaymentSchedule[[#This Row],[PMT NO]]&lt;&gt;"",IF(ROW()-ROW(PaymentSchedule[[#Headers],[BEGINNING BALANCE]])=1,LoanAmount,INDEX(PaymentSchedule[ENDING BALANCE],ROW()-ROW(PaymentSchedule[[#Headers],[BEGINNING BALANCE]])-1)),"")</f>
        <v>37279.758633946039</v>
      </c>
      <c r="E41" s="23">
        <f ca="1">IF(PaymentSchedule[[#This Row],[PMT NO]]&lt;&gt;"",ScheduledPayment,"")</f>
        <v>242.39213171976746</v>
      </c>
      <c r="F4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41" s="23">
        <f ca="1">IF(PaymentSchedule[[#This Row],[PMT NO]]&lt;&gt;"",PaymentSchedule[[#This Row],[TOTAL PAYMENT]]-PaymentSchedule[[#This Row],[INTEREST]],"")</f>
        <v>118.12626960661399</v>
      </c>
      <c r="I41" s="23">
        <f ca="1">IF(PaymentSchedule[[#This Row],[PMT NO]]&lt;&gt;"",PaymentSchedule[[#This Row],[BEGINNING BALANCE]]*(InterestRate/PaymentsPerYear),"")</f>
        <v>124.26586211315347</v>
      </c>
      <c r="J4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37161.632364339428</v>
      </c>
      <c r="K41" s="23">
        <f ca="1">IF(PaymentSchedule[[#This Row],[PMT NO]]&lt;&gt;"",SUM(INDEX(PaymentSchedule[INTEREST],1,1):PaymentSchedule[[#This Row],[INTEREST]]),"")</f>
        <v>3221.4356573335954</v>
      </c>
    </row>
    <row r="42" spans="2:11" x14ac:dyDescent="0.25">
      <c r="B42" s="24">
        <f ca="1">IF(LoanIsGood,IF(ROW()-ROW(PaymentSchedule[[#Headers],[PMT NO]])&gt;ScheduledNumberOfPayments,"",ROW()-ROW(PaymentSchedule[[#Headers],[PMT NO]])),"")</f>
        <v>26</v>
      </c>
      <c r="C42" s="22">
        <f ca="1">IF(PaymentSchedule[[#This Row],[PMT NO]]&lt;&gt;"",EOMONTH(LoanStartDate,ROW(PaymentSchedule[[#This Row],[PMT NO]])-ROW(PaymentSchedule[[#Headers],[PMT NO]])-2)+DAY(LoanStartDate),"")</f>
        <v>44332</v>
      </c>
      <c r="D42" s="23">
        <f ca="1">IF(PaymentSchedule[[#This Row],[PMT NO]]&lt;&gt;"",IF(ROW()-ROW(PaymentSchedule[[#Headers],[BEGINNING BALANCE]])=1,LoanAmount,INDEX(PaymentSchedule[ENDING BALANCE],ROW()-ROW(PaymentSchedule[[#Headers],[BEGINNING BALANCE]])-1)),"")</f>
        <v>37161.632364339428</v>
      </c>
      <c r="E42" s="23">
        <f ca="1">IF(PaymentSchedule[[#This Row],[PMT NO]]&lt;&gt;"",ScheduledPayment,"")</f>
        <v>242.39213171976746</v>
      </c>
      <c r="F4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42" s="23">
        <f ca="1">IF(PaymentSchedule[[#This Row],[PMT NO]]&lt;&gt;"",PaymentSchedule[[#This Row],[TOTAL PAYMENT]]-PaymentSchedule[[#This Row],[INTEREST]],"")</f>
        <v>118.52002383863602</v>
      </c>
      <c r="I42" s="23">
        <f ca="1">IF(PaymentSchedule[[#This Row],[PMT NO]]&lt;&gt;"",PaymentSchedule[[#This Row],[BEGINNING BALANCE]]*(InterestRate/PaymentsPerYear),"")</f>
        <v>123.87210788113144</v>
      </c>
      <c r="J4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37043.112340500789</v>
      </c>
      <c r="K42" s="23">
        <f ca="1">IF(PaymentSchedule[[#This Row],[PMT NO]]&lt;&gt;"",SUM(INDEX(PaymentSchedule[INTEREST],1,1):PaymentSchedule[[#This Row],[INTEREST]]),"")</f>
        <v>3345.3077652147267</v>
      </c>
    </row>
    <row r="43" spans="2:11" x14ac:dyDescent="0.25">
      <c r="B43" s="24">
        <f ca="1">IF(LoanIsGood,IF(ROW()-ROW(PaymentSchedule[[#Headers],[PMT NO]])&gt;ScheduledNumberOfPayments,"",ROW()-ROW(PaymentSchedule[[#Headers],[PMT NO]])),"")</f>
        <v>27</v>
      </c>
      <c r="C43" s="22">
        <f ca="1">IF(PaymentSchedule[[#This Row],[PMT NO]]&lt;&gt;"",EOMONTH(LoanStartDate,ROW(PaymentSchedule[[#This Row],[PMT NO]])-ROW(PaymentSchedule[[#Headers],[PMT NO]])-2)+DAY(LoanStartDate),"")</f>
        <v>44363</v>
      </c>
      <c r="D43" s="23">
        <f ca="1">IF(PaymentSchedule[[#This Row],[PMT NO]]&lt;&gt;"",IF(ROW()-ROW(PaymentSchedule[[#Headers],[BEGINNING BALANCE]])=1,LoanAmount,INDEX(PaymentSchedule[ENDING BALANCE],ROW()-ROW(PaymentSchedule[[#Headers],[BEGINNING BALANCE]])-1)),"")</f>
        <v>37043.112340500789</v>
      </c>
      <c r="E43" s="23">
        <f ca="1">IF(PaymentSchedule[[#This Row],[PMT NO]]&lt;&gt;"",ScheduledPayment,"")</f>
        <v>242.39213171976746</v>
      </c>
      <c r="F4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43" s="23">
        <f ca="1">IF(PaymentSchedule[[#This Row],[PMT NO]]&lt;&gt;"",PaymentSchedule[[#This Row],[TOTAL PAYMENT]]-PaymentSchedule[[#This Row],[INTEREST]],"")</f>
        <v>118.91509058476483</v>
      </c>
      <c r="I43" s="23">
        <f ca="1">IF(PaymentSchedule[[#This Row],[PMT NO]]&lt;&gt;"",PaymentSchedule[[#This Row],[BEGINNING BALANCE]]*(InterestRate/PaymentsPerYear),"")</f>
        <v>123.47704113500264</v>
      </c>
      <c r="J4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36924.197249916026</v>
      </c>
      <c r="K43" s="23">
        <f ca="1">IF(PaymentSchedule[[#This Row],[PMT NO]]&lt;&gt;"",SUM(INDEX(PaymentSchedule[INTEREST],1,1):PaymentSchedule[[#This Row],[INTEREST]]),"")</f>
        <v>3468.7848063497295</v>
      </c>
    </row>
    <row r="44" spans="2:11" x14ac:dyDescent="0.25">
      <c r="B44" s="24">
        <f ca="1">IF(LoanIsGood,IF(ROW()-ROW(PaymentSchedule[[#Headers],[PMT NO]])&gt;ScheduledNumberOfPayments,"",ROW()-ROW(PaymentSchedule[[#Headers],[PMT NO]])),"")</f>
        <v>28</v>
      </c>
      <c r="C44" s="22">
        <f ca="1">IF(PaymentSchedule[[#This Row],[PMT NO]]&lt;&gt;"",EOMONTH(LoanStartDate,ROW(PaymentSchedule[[#This Row],[PMT NO]])-ROW(PaymentSchedule[[#Headers],[PMT NO]])-2)+DAY(LoanStartDate),"")</f>
        <v>44393</v>
      </c>
      <c r="D44" s="23">
        <f ca="1">IF(PaymentSchedule[[#This Row],[PMT NO]]&lt;&gt;"",IF(ROW()-ROW(PaymentSchedule[[#Headers],[BEGINNING BALANCE]])=1,LoanAmount,INDEX(PaymentSchedule[ENDING BALANCE],ROW()-ROW(PaymentSchedule[[#Headers],[BEGINNING BALANCE]])-1)),"")</f>
        <v>36924.197249916026</v>
      </c>
      <c r="E44" s="23">
        <f ca="1">IF(PaymentSchedule[[#This Row],[PMT NO]]&lt;&gt;"",ScheduledPayment,"")</f>
        <v>242.39213171976746</v>
      </c>
      <c r="F4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44" s="23">
        <f ca="1">IF(PaymentSchedule[[#This Row],[PMT NO]]&lt;&gt;"",PaymentSchedule[[#This Row],[TOTAL PAYMENT]]-PaymentSchedule[[#This Row],[INTEREST]],"")</f>
        <v>119.31147422004737</v>
      </c>
      <c r="I44" s="23">
        <f ca="1">IF(PaymentSchedule[[#This Row],[PMT NO]]&lt;&gt;"",PaymentSchedule[[#This Row],[BEGINNING BALANCE]]*(InterestRate/PaymentsPerYear),"")</f>
        <v>123.08065749972009</v>
      </c>
      <c r="J4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36804.885775695977</v>
      </c>
      <c r="K44" s="23">
        <f ca="1">IF(PaymentSchedule[[#This Row],[PMT NO]]&lt;&gt;"",SUM(INDEX(PaymentSchedule[INTEREST],1,1):PaymentSchedule[[#This Row],[INTEREST]]),"")</f>
        <v>3591.8654638494495</v>
      </c>
    </row>
    <row r="45" spans="2:11" x14ac:dyDescent="0.25">
      <c r="B45" s="24">
        <f ca="1">IF(LoanIsGood,IF(ROW()-ROW(PaymentSchedule[[#Headers],[PMT NO]])&gt;ScheduledNumberOfPayments,"",ROW()-ROW(PaymentSchedule[[#Headers],[PMT NO]])),"")</f>
        <v>29</v>
      </c>
      <c r="C45" s="22">
        <f ca="1">IF(PaymentSchedule[[#This Row],[PMT NO]]&lt;&gt;"",EOMONTH(LoanStartDate,ROW(PaymentSchedule[[#This Row],[PMT NO]])-ROW(PaymentSchedule[[#Headers],[PMT NO]])-2)+DAY(LoanStartDate),"")</f>
        <v>44424</v>
      </c>
      <c r="D45" s="23">
        <f ca="1">IF(PaymentSchedule[[#This Row],[PMT NO]]&lt;&gt;"",IF(ROW()-ROW(PaymentSchedule[[#Headers],[BEGINNING BALANCE]])=1,LoanAmount,INDEX(PaymentSchedule[ENDING BALANCE],ROW()-ROW(PaymentSchedule[[#Headers],[BEGINNING BALANCE]])-1)),"")</f>
        <v>36804.885775695977</v>
      </c>
      <c r="E45" s="23">
        <f ca="1">IF(PaymentSchedule[[#This Row],[PMT NO]]&lt;&gt;"",ScheduledPayment,"")</f>
        <v>242.39213171976746</v>
      </c>
      <c r="F4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45" s="23">
        <f ca="1">IF(PaymentSchedule[[#This Row],[PMT NO]]&lt;&gt;"",PaymentSchedule[[#This Row],[TOTAL PAYMENT]]-PaymentSchedule[[#This Row],[INTEREST]],"")</f>
        <v>119.70917913411419</v>
      </c>
      <c r="I45" s="23">
        <f ca="1">IF(PaymentSchedule[[#This Row],[PMT NO]]&lt;&gt;"",PaymentSchedule[[#This Row],[BEGINNING BALANCE]]*(InterestRate/PaymentsPerYear),"")</f>
        <v>122.68295258565327</v>
      </c>
      <c r="J4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36685.176596561862</v>
      </c>
      <c r="K45" s="23">
        <f ca="1">IF(PaymentSchedule[[#This Row],[PMT NO]]&lt;&gt;"",SUM(INDEX(PaymentSchedule[INTEREST],1,1):PaymentSchedule[[#This Row],[INTEREST]]),"")</f>
        <v>3714.5484164351028</v>
      </c>
    </row>
    <row r="46" spans="2:11" x14ac:dyDescent="0.25">
      <c r="B46" s="24">
        <f ca="1">IF(LoanIsGood,IF(ROW()-ROW(PaymentSchedule[[#Headers],[PMT NO]])&gt;ScheduledNumberOfPayments,"",ROW()-ROW(PaymentSchedule[[#Headers],[PMT NO]])),"")</f>
        <v>30</v>
      </c>
      <c r="C46" s="22">
        <f ca="1">IF(PaymentSchedule[[#This Row],[PMT NO]]&lt;&gt;"",EOMONTH(LoanStartDate,ROW(PaymentSchedule[[#This Row],[PMT NO]])-ROW(PaymentSchedule[[#Headers],[PMT NO]])-2)+DAY(LoanStartDate),"")</f>
        <v>44455</v>
      </c>
      <c r="D46" s="23">
        <f ca="1">IF(PaymentSchedule[[#This Row],[PMT NO]]&lt;&gt;"",IF(ROW()-ROW(PaymentSchedule[[#Headers],[BEGINNING BALANCE]])=1,LoanAmount,INDEX(PaymentSchedule[ENDING BALANCE],ROW()-ROW(PaymentSchedule[[#Headers],[BEGINNING BALANCE]])-1)),"")</f>
        <v>36685.176596561862</v>
      </c>
      <c r="E46" s="23">
        <f ca="1">IF(PaymentSchedule[[#This Row],[PMT NO]]&lt;&gt;"",ScheduledPayment,"")</f>
        <v>242.39213171976746</v>
      </c>
      <c r="F4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46" s="23">
        <f ca="1">IF(PaymentSchedule[[#This Row],[PMT NO]]&lt;&gt;"",PaymentSchedule[[#This Row],[TOTAL PAYMENT]]-PaymentSchedule[[#This Row],[INTEREST]],"")</f>
        <v>120.10820973122792</v>
      </c>
      <c r="I46" s="23">
        <f ca="1">IF(PaymentSchedule[[#This Row],[PMT NO]]&lt;&gt;"",PaymentSchedule[[#This Row],[BEGINNING BALANCE]]*(InterestRate/PaymentsPerYear),"")</f>
        <v>122.28392198853955</v>
      </c>
      <c r="J4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36565.068386830637</v>
      </c>
      <c r="K46" s="23">
        <f ca="1">IF(PaymentSchedule[[#This Row],[PMT NO]]&lt;&gt;"",SUM(INDEX(PaymentSchedule[INTEREST],1,1):PaymentSchedule[[#This Row],[INTEREST]]),"")</f>
        <v>3836.8323384236423</v>
      </c>
    </row>
    <row r="47" spans="2:11" x14ac:dyDescent="0.25">
      <c r="B47" s="24">
        <f ca="1">IF(LoanIsGood,IF(ROW()-ROW(PaymentSchedule[[#Headers],[PMT NO]])&gt;ScheduledNumberOfPayments,"",ROW()-ROW(PaymentSchedule[[#Headers],[PMT NO]])),"")</f>
        <v>31</v>
      </c>
      <c r="C47" s="22">
        <f ca="1">IF(PaymentSchedule[[#This Row],[PMT NO]]&lt;&gt;"",EOMONTH(LoanStartDate,ROW(PaymentSchedule[[#This Row],[PMT NO]])-ROW(PaymentSchedule[[#Headers],[PMT NO]])-2)+DAY(LoanStartDate),"")</f>
        <v>44485</v>
      </c>
      <c r="D47" s="23">
        <f ca="1">IF(PaymentSchedule[[#This Row],[PMT NO]]&lt;&gt;"",IF(ROW()-ROW(PaymentSchedule[[#Headers],[BEGINNING BALANCE]])=1,LoanAmount,INDEX(PaymentSchedule[ENDING BALANCE],ROW()-ROW(PaymentSchedule[[#Headers],[BEGINNING BALANCE]])-1)),"")</f>
        <v>36565.068386830637</v>
      </c>
      <c r="E47" s="23">
        <f ca="1">IF(PaymentSchedule[[#This Row],[PMT NO]]&lt;&gt;"",ScheduledPayment,"")</f>
        <v>242.39213171976746</v>
      </c>
      <c r="F4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47" s="23">
        <f ca="1">IF(PaymentSchedule[[#This Row],[PMT NO]]&lt;&gt;"",PaymentSchedule[[#This Row],[TOTAL PAYMENT]]-PaymentSchedule[[#This Row],[INTEREST]],"")</f>
        <v>120.508570430332</v>
      </c>
      <c r="I47" s="23">
        <f ca="1">IF(PaymentSchedule[[#This Row],[PMT NO]]&lt;&gt;"",PaymentSchedule[[#This Row],[BEGINNING BALANCE]]*(InterestRate/PaymentsPerYear),"")</f>
        <v>121.88356128943546</v>
      </c>
      <c r="J4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36444.559816400302</v>
      </c>
      <c r="K47" s="23">
        <f ca="1">IF(PaymentSchedule[[#This Row],[PMT NO]]&lt;&gt;"",SUM(INDEX(PaymentSchedule[INTEREST],1,1):PaymentSchedule[[#This Row],[INTEREST]]),"")</f>
        <v>3958.7158997130778</v>
      </c>
    </row>
    <row r="48" spans="2:11" x14ac:dyDescent="0.25">
      <c r="B48" s="24">
        <f ca="1">IF(LoanIsGood,IF(ROW()-ROW(PaymentSchedule[[#Headers],[PMT NO]])&gt;ScheduledNumberOfPayments,"",ROW()-ROW(PaymentSchedule[[#Headers],[PMT NO]])),"")</f>
        <v>32</v>
      </c>
      <c r="C48" s="22">
        <f ca="1">IF(PaymentSchedule[[#This Row],[PMT NO]]&lt;&gt;"",EOMONTH(LoanStartDate,ROW(PaymentSchedule[[#This Row],[PMT NO]])-ROW(PaymentSchedule[[#Headers],[PMT NO]])-2)+DAY(LoanStartDate),"")</f>
        <v>44516</v>
      </c>
      <c r="D48" s="23">
        <f ca="1">IF(PaymentSchedule[[#This Row],[PMT NO]]&lt;&gt;"",IF(ROW()-ROW(PaymentSchedule[[#Headers],[BEGINNING BALANCE]])=1,LoanAmount,INDEX(PaymentSchedule[ENDING BALANCE],ROW()-ROW(PaymentSchedule[[#Headers],[BEGINNING BALANCE]])-1)),"")</f>
        <v>36444.559816400302</v>
      </c>
      <c r="E48" s="23">
        <f ca="1">IF(PaymentSchedule[[#This Row],[PMT NO]]&lt;&gt;"",ScheduledPayment,"")</f>
        <v>242.39213171976746</v>
      </c>
      <c r="F4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48" s="23">
        <f ca="1">IF(PaymentSchedule[[#This Row],[PMT NO]]&lt;&gt;"",PaymentSchedule[[#This Row],[TOTAL PAYMENT]]-PaymentSchedule[[#This Row],[INTEREST]],"")</f>
        <v>120.91026566509979</v>
      </c>
      <c r="I48" s="23">
        <f ca="1">IF(PaymentSchedule[[#This Row],[PMT NO]]&lt;&gt;"",PaymentSchedule[[#This Row],[BEGINNING BALANCE]]*(InterestRate/PaymentsPerYear),"")</f>
        <v>121.48186605466768</v>
      </c>
      <c r="J4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36323.649550735201</v>
      </c>
      <c r="K48" s="23">
        <f ca="1">IF(PaymentSchedule[[#This Row],[PMT NO]]&lt;&gt;"",SUM(INDEX(PaymentSchedule[INTEREST],1,1):PaymentSchedule[[#This Row],[INTEREST]]),"")</f>
        <v>4080.1977657677453</v>
      </c>
    </row>
    <row r="49" spans="2:11" x14ac:dyDescent="0.25">
      <c r="B49" s="24">
        <f ca="1">IF(LoanIsGood,IF(ROW()-ROW(PaymentSchedule[[#Headers],[PMT NO]])&gt;ScheduledNumberOfPayments,"",ROW()-ROW(PaymentSchedule[[#Headers],[PMT NO]])),"")</f>
        <v>33</v>
      </c>
      <c r="C49" s="22">
        <f ca="1">IF(PaymentSchedule[[#This Row],[PMT NO]]&lt;&gt;"",EOMONTH(LoanStartDate,ROW(PaymentSchedule[[#This Row],[PMT NO]])-ROW(PaymentSchedule[[#Headers],[PMT NO]])-2)+DAY(LoanStartDate),"")</f>
        <v>44546</v>
      </c>
      <c r="D49" s="23">
        <f ca="1">IF(PaymentSchedule[[#This Row],[PMT NO]]&lt;&gt;"",IF(ROW()-ROW(PaymentSchedule[[#Headers],[BEGINNING BALANCE]])=1,LoanAmount,INDEX(PaymentSchedule[ENDING BALANCE],ROW()-ROW(PaymentSchedule[[#Headers],[BEGINNING BALANCE]])-1)),"")</f>
        <v>36323.649550735201</v>
      </c>
      <c r="E49" s="23">
        <f ca="1">IF(PaymentSchedule[[#This Row],[PMT NO]]&lt;&gt;"",ScheduledPayment,"")</f>
        <v>242.39213171976746</v>
      </c>
      <c r="F4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49" s="23">
        <f ca="1">IF(PaymentSchedule[[#This Row],[PMT NO]]&lt;&gt;"",PaymentSchedule[[#This Row],[TOTAL PAYMENT]]-PaymentSchedule[[#This Row],[INTEREST]],"")</f>
        <v>121.31329988398345</v>
      </c>
      <c r="I49" s="23">
        <f ca="1">IF(PaymentSchedule[[#This Row],[PMT NO]]&lt;&gt;"",PaymentSchedule[[#This Row],[BEGINNING BALANCE]]*(InterestRate/PaymentsPerYear),"")</f>
        <v>121.07883183578402</v>
      </c>
      <c r="J4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36202.336250851215</v>
      </c>
      <c r="K49" s="23">
        <f ca="1">IF(PaymentSchedule[[#This Row],[PMT NO]]&lt;&gt;"",SUM(INDEX(PaymentSchedule[INTEREST],1,1):PaymentSchedule[[#This Row],[INTEREST]]),"")</f>
        <v>4201.2765976035289</v>
      </c>
    </row>
    <row r="50" spans="2:11" x14ac:dyDescent="0.25">
      <c r="B50" s="24">
        <f ca="1">IF(LoanIsGood,IF(ROW()-ROW(PaymentSchedule[[#Headers],[PMT NO]])&gt;ScheduledNumberOfPayments,"",ROW()-ROW(PaymentSchedule[[#Headers],[PMT NO]])),"")</f>
        <v>34</v>
      </c>
      <c r="C50" s="22">
        <f ca="1">IF(PaymentSchedule[[#This Row],[PMT NO]]&lt;&gt;"",EOMONTH(LoanStartDate,ROW(PaymentSchedule[[#This Row],[PMT NO]])-ROW(PaymentSchedule[[#Headers],[PMT NO]])-2)+DAY(LoanStartDate),"")</f>
        <v>44577</v>
      </c>
      <c r="D50" s="23">
        <f ca="1">IF(PaymentSchedule[[#This Row],[PMT NO]]&lt;&gt;"",IF(ROW()-ROW(PaymentSchedule[[#Headers],[BEGINNING BALANCE]])=1,LoanAmount,INDEX(PaymentSchedule[ENDING BALANCE],ROW()-ROW(PaymentSchedule[[#Headers],[BEGINNING BALANCE]])-1)),"")</f>
        <v>36202.336250851215</v>
      </c>
      <c r="E50" s="23">
        <f ca="1">IF(PaymentSchedule[[#This Row],[PMT NO]]&lt;&gt;"",ScheduledPayment,"")</f>
        <v>242.39213171976746</v>
      </c>
      <c r="F5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50" s="23">
        <f ca="1">IF(PaymentSchedule[[#This Row],[PMT NO]]&lt;&gt;"",PaymentSchedule[[#This Row],[TOTAL PAYMENT]]-PaymentSchedule[[#This Row],[INTEREST]],"")</f>
        <v>121.7176775502634</v>
      </c>
      <c r="I50" s="23">
        <f ca="1">IF(PaymentSchedule[[#This Row],[PMT NO]]&lt;&gt;"",PaymentSchedule[[#This Row],[BEGINNING BALANCE]]*(InterestRate/PaymentsPerYear),"")</f>
        <v>120.67445416950406</v>
      </c>
      <c r="J5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36080.618573300948</v>
      </c>
      <c r="K50" s="23">
        <f ca="1">IF(PaymentSchedule[[#This Row],[PMT NO]]&lt;&gt;"",SUM(INDEX(PaymentSchedule[INTEREST],1,1):PaymentSchedule[[#This Row],[INTEREST]]),"")</f>
        <v>4321.9510517730332</v>
      </c>
    </row>
    <row r="51" spans="2:11" x14ac:dyDescent="0.25">
      <c r="B51" s="24">
        <f ca="1">IF(LoanIsGood,IF(ROW()-ROW(PaymentSchedule[[#Headers],[PMT NO]])&gt;ScheduledNumberOfPayments,"",ROW()-ROW(PaymentSchedule[[#Headers],[PMT NO]])),"")</f>
        <v>35</v>
      </c>
      <c r="C51" s="22">
        <f ca="1">IF(PaymentSchedule[[#This Row],[PMT NO]]&lt;&gt;"",EOMONTH(LoanStartDate,ROW(PaymentSchedule[[#This Row],[PMT NO]])-ROW(PaymentSchedule[[#Headers],[PMT NO]])-2)+DAY(LoanStartDate),"")</f>
        <v>44608</v>
      </c>
      <c r="D51" s="23">
        <f ca="1">IF(PaymentSchedule[[#This Row],[PMT NO]]&lt;&gt;"",IF(ROW()-ROW(PaymentSchedule[[#Headers],[BEGINNING BALANCE]])=1,LoanAmount,INDEX(PaymentSchedule[ENDING BALANCE],ROW()-ROW(PaymentSchedule[[#Headers],[BEGINNING BALANCE]])-1)),"")</f>
        <v>36080.618573300948</v>
      </c>
      <c r="E51" s="23">
        <f ca="1">IF(PaymentSchedule[[#This Row],[PMT NO]]&lt;&gt;"",ScheduledPayment,"")</f>
        <v>242.39213171976746</v>
      </c>
      <c r="F5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51" s="23">
        <f ca="1">IF(PaymentSchedule[[#This Row],[PMT NO]]&lt;&gt;"",PaymentSchedule[[#This Row],[TOTAL PAYMENT]]-PaymentSchedule[[#This Row],[INTEREST]],"")</f>
        <v>122.12340314209763</v>
      </c>
      <c r="I51" s="23">
        <f ca="1">IF(PaymentSchedule[[#This Row],[PMT NO]]&lt;&gt;"",PaymentSchedule[[#This Row],[BEGINNING BALANCE]]*(InterestRate/PaymentsPerYear),"")</f>
        <v>120.26872857766983</v>
      </c>
      <c r="J5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35958.495170158851</v>
      </c>
      <c r="K51" s="23">
        <f ca="1">IF(PaymentSchedule[[#This Row],[PMT NO]]&lt;&gt;"",SUM(INDEX(PaymentSchedule[INTEREST],1,1):PaymentSchedule[[#This Row],[INTEREST]]),"")</f>
        <v>4442.2197803507033</v>
      </c>
    </row>
    <row r="52" spans="2:11" x14ac:dyDescent="0.25">
      <c r="B52" s="24">
        <f ca="1">IF(LoanIsGood,IF(ROW()-ROW(PaymentSchedule[[#Headers],[PMT NO]])&gt;ScheduledNumberOfPayments,"",ROW()-ROW(PaymentSchedule[[#Headers],[PMT NO]])),"")</f>
        <v>36</v>
      </c>
      <c r="C52" s="22">
        <f ca="1">IF(PaymentSchedule[[#This Row],[PMT NO]]&lt;&gt;"",EOMONTH(LoanStartDate,ROW(PaymentSchedule[[#This Row],[PMT NO]])-ROW(PaymentSchedule[[#Headers],[PMT NO]])-2)+DAY(LoanStartDate),"")</f>
        <v>44636</v>
      </c>
      <c r="D52" s="23">
        <f ca="1">IF(PaymentSchedule[[#This Row],[PMT NO]]&lt;&gt;"",IF(ROW()-ROW(PaymentSchedule[[#Headers],[BEGINNING BALANCE]])=1,LoanAmount,INDEX(PaymentSchedule[ENDING BALANCE],ROW()-ROW(PaymentSchedule[[#Headers],[BEGINNING BALANCE]])-1)),"")</f>
        <v>35958.495170158851</v>
      </c>
      <c r="E52" s="23">
        <f ca="1">IF(PaymentSchedule[[#This Row],[PMT NO]]&lt;&gt;"",ScheduledPayment,"")</f>
        <v>242.39213171976746</v>
      </c>
      <c r="F5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52" s="23">
        <f ca="1">IF(PaymentSchedule[[#This Row],[PMT NO]]&lt;&gt;"",PaymentSchedule[[#This Row],[TOTAL PAYMENT]]-PaymentSchedule[[#This Row],[INTEREST]],"")</f>
        <v>122.53048115257128</v>
      </c>
      <c r="I52" s="23">
        <f ca="1">IF(PaymentSchedule[[#This Row],[PMT NO]]&lt;&gt;"",PaymentSchedule[[#This Row],[BEGINNING BALANCE]]*(InterestRate/PaymentsPerYear),"")</f>
        <v>119.86165056719618</v>
      </c>
      <c r="J5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35835.96468900628</v>
      </c>
      <c r="K52" s="23">
        <f ca="1">IF(PaymentSchedule[[#This Row],[PMT NO]]&lt;&gt;"",SUM(INDEX(PaymentSchedule[INTEREST],1,1):PaymentSchedule[[#This Row],[INTEREST]]),"")</f>
        <v>4562.0814309178995</v>
      </c>
    </row>
    <row r="53" spans="2:11" x14ac:dyDescent="0.25">
      <c r="B53" s="24">
        <f ca="1">IF(LoanIsGood,IF(ROW()-ROW(PaymentSchedule[[#Headers],[PMT NO]])&gt;ScheduledNumberOfPayments,"",ROW()-ROW(PaymentSchedule[[#Headers],[PMT NO]])),"")</f>
        <v>37</v>
      </c>
      <c r="C53" s="22">
        <f ca="1">IF(PaymentSchedule[[#This Row],[PMT NO]]&lt;&gt;"",EOMONTH(LoanStartDate,ROW(PaymentSchedule[[#This Row],[PMT NO]])-ROW(PaymentSchedule[[#Headers],[PMT NO]])-2)+DAY(LoanStartDate),"")</f>
        <v>44667</v>
      </c>
      <c r="D53" s="23">
        <f ca="1">IF(PaymentSchedule[[#This Row],[PMT NO]]&lt;&gt;"",IF(ROW()-ROW(PaymentSchedule[[#Headers],[BEGINNING BALANCE]])=1,LoanAmount,INDEX(PaymentSchedule[ENDING BALANCE],ROW()-ROW(PaymentSchedule[[#Headers],[BEGINNING BALANCE]])-1)),"")</f>
        <v>35835.96468900628</v>
      </c>
      <c r="E53" s="23">
        <f ca="1">IF(PaymentSchedule[[#This Row],[PMT NO]]&lt;&gt;"",ScheduledPayment,"")</f>
        <v>242.39213171976746</v>
      </c>
      <c r="F5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53" s="23">
        <f ca="1">IF(PaymentSchedule[[#This Row],[PMT NO]]&lt;&gt;"",PaymentSchedule[[#This Row],[TOTAL PAYMENT]]-PaymentSchedule[[#This Row],[INTEREST]],"")</f>
        <v>122.93891608974653</v>
      </c>
      <c r="I53" s="23">
        <f ca="1">IF(PaymentSchedule[[#This Row],[PMT NO]]&lt;&gt;"",PaymentSchedule[[#This Row],[BEGINNING BALANCE]]*(InterestRate/PaymentsPerYear),"")</f>
        <v>119.45321563002094</v>
      </c>
      <c r="J5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35713.025772916531</v>
      </c>
      <c r="K53" s="23">
        <f ca="1">IF(PaymentSchedule[[#This Row],[PMT NO]]&lt;&gt;"",SUM(INDEX(PaymentSchedule[INTEREST],1,1):PaymentSchedule[[#This Row],[INTEREST]]),"")</f>
        <v>4681.5346465479206</v>
      </c>
    </row>
    <row r="54" spans="2:11" x14ac:dyDescent="0.25">
      <c r="B54" s="24">
        <f ca="1">IF(LoanIsGood,IF(ROW()-ROW(PaymentSchedule[[#Headers],[PMT NO]])&gt;ScheduledNumberOfPayments,"",ROW()-ROW(PaymentSchedule[[#Headers],[PMT NO]])),"")</f>
        <v>38</v>
      </c>
      <c r="C54" s="22">
        <f ca="1">IF(PaymentSchedule[[#This Row],[PMT NO]]&lt;&gt;"",EOMONTH(LoanStartDate,ROW(PaymentSchedule[[#This Row],[PMT NO]])-ROW(PaymentSchedule[[#Headers],[PMT NO]])-2)+DAY(LoanStartDate),"")</f>
        <v>44697</v>
      </c>
      <c r="D54" s="23">
        <f ca="1">IF(PaymentSchedule[[#This Row],[PMT NO]]&lt;&gt;"",IF(ROW()-ROW(PaymentSchedule[[#Headers],[BEGINNING BALANCE]])=1,LoanAmount,INDEX(PaymentSchedule[ENDING BALANCE],ROW()-ROW(PaymentSchedule[[#Headers],[BEGINNING BALANCE]])-1)),"")</f>
        <v>35713.025772916531</v>
      </c>
      <c r="E54" s="23">
        <f ca="1">IF(PaymentSchedule[[#This Row],[PMT NO]]&lt;&gt;"",ScheduledPayment,"")</f>
        <v>242.39213171976746</v>
      </c>
      <c r="F5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54" s="23">
        <f ca="1">IF(PaymentSchedule[[#This Row],[PMT NO]]&lt;&gt;"",PaymentSchedule[[#This Row],[TOTAL PAYMENT]]-PaymentSchedule[[#This Row],[INTEREST]],"")</f>
        <v>123.34871247671235</v>
      </c>
      <c r="I54" s="23">
        <f ca="1">IF(PaymentSchedule[[#This Row],[PMT NO]]&lt;&gt;"",PaymentSchedule[[#This Row],[BEGINNING BALANCE]]*(InterestRate/PaymentsPerYear),"")</f>
        <v>119.04341924305511</v>
      </c>
      <c r="J5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35589.677060439819</v>
      </c>
      <c r="K54" s="23">
        <f ca="1">IF(PaymentSchedule[[#This Row],[PMT NO]]&lt;&gt;"",SUM(INDEX(PaymentSchedule[INTEREST],1,1):PaymentSchedule[[#This Row],[INTEREST]]),"")</f>
        <v>4800.5780657909754</v>
      </c>
    </row>
    <row r="55" spans="2:11" x14ac:dyDescent="0.25">
      <c r="B55" s="24">
        <f ca="1">IF(LoanIsGood,IF(ROW()-ROW(PaymentSchedule[[#Headers],[PMT NO]])&gt;ScheduledNumberOfPayments,"",ROW()-ROW(PaymentSchedule[[#Headers],[PMT NO]])),"")</f>
        <v>39</v>
      </c>
      <c r="C55" s="22">
        <f ca="1">IF(PaymentSchedule[[#This Row],[PMT NO]]&lt;&gt;"",EOMONTH(LoanStartDate,ROW(PaymentSchedule[[#This Row],[PMT NO]])-ROW(PaymentSchedule[[#Headers],[PMT NO]])-2)+DAY(LoanStartDate),"")</f>
        <v>44728</v>
      </c>
      <c r="D55" s="23">
        <f ca="1">IF(PaymentSchedule[[#This Row],[PMT NO]]&lt;&gt;"",IF(ROW()-ROW(PaymentSchedule[[#Headers],[BEGINNING BALANCE]])=1,LoanAmount,INDEX(PaymentSchedule[ENDING BALANCE],ROW()-ROW(PaymentSchedule[[#Headers],[BEGINNING BALANCE]])-1)),"")</f>
        <v>35589.677060439819</v>
      </c>
      <c r="E55" s="23">
        <f ca="1">IF(PaymentSchedule[[#This Row],[PMT NO]]&lt;&gt;"",ScheduledPayment,"")</f>
        <v>242.39213171976746</v>
      </c>
      <c r="F5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55" s="23">
        <f ca="1">IF(PaymentSchedule[[#This Row],[PMT NO]]&lt;&gt;"",PaymentSchedule[[#This Row],[TOTAL PAYMENT]]-PaymentSchedule[[#This Row],[INTEREST]],"")</f>
        <v>123.75987485163472</v>
      </c>
      <c r="I55" s="23">
        <f ca="1">IF(PaymentSchedule[[#This Row],[PMT NO]]&lt;&gt;"",PaymentSchedule[[#This Row],[BEGINNING BALANCE]]*(InterestRate/PaymentsPerYear),"")</f>
        <v>118.63225686813274</v>
      </c>
      <c r="J5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35465.917185588187</v>
      </c>
      <c r="K55" s="23">
        <f ca="1">IF(PaymentSchedule[[#This Row],[PMT NO]]&lt;&gt;"",SUM(INDEX(PaymentSchedule[INTEREST],1,1):PaymentSchedule[[#This Row],[INTEREST]]),"")</f>
        <v>4919.210322659108</v>
      </c>
    </row>
    <row r="56" spans="2:11" x14ac:dyDescent="0.25">
      <c r="B56" s="24">
        <f ca="1">IF(LoanIsGood,IF(ROW()-ROW(PaymentSchedule[[#Headers],[PMT NO]])&gt;ScheduledNumberOfPayments,"",ROW()-ROW(PaymentSchedule[[#Headers],[PMT NO]])),"")</f>
        <v>40</v>
      </c>
      <c r="C56" s="22">
        <f ca="1">IF(PaymentSchedule[[#This Row],[PMT NO]]&lt;&gt;"",EOMONTH(LoanStartDate,ROW(PaymentSchedule[[#This Row],[PMT NO]])-ROW(PaymentSchedule[[#Headers],[PMT NO]])-2)+DAY(LoanStartDate),"")</f>
        <v>44758</v>
      </c>
      <c r="D56" s="23">
        <f ca="1">IF(PaymentSchedule[[#This Row],[PMT NO]]&lt;&gt;"",IF(ROW()-ROW(PaymentSchedule[[#Headers],[BEGINNING BALANCE]])=1,LoanAmount,INDEX(PaymentSchedule[ENDING BALANCE],ROW()-ROW(PaymentSchedule[[#Headers],[BEGINNING BALANCE]])-1)),"")</f>
        <v>35465.917185588187</v>
      </c>
      <c r="E56" s="23">
        <f ca="1">IF(PaymentSchedule[[#This Row],[PMT NO]]&lt;&gt;"",ScheduledPayment,"")</f>
        <v>242.39213171976746</v>
      </c>
      <c r="F5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56" s="23">
        <f ca="1">IF(PaymentSchedule[[#This Row],[PMT NO]]&lt;&gt;"",PaymentSchedule[[#This Row],[TOTAL PAYMENT]]-PaymentSchedule[[#This Row],[INTEREST]],"")</f>
        <v>124.17240776780683</v>
      </c>
      <c r="I56" s="23">
        <f ca="1">IF(PaymentSchedule[[#This Row],[PMT NO]]&lt;&gt;"",PaymentSchedule[[#This Row],[BEGINNING BALANCE]]*(InterestRate/PaymentsPerYear),"")</f>
        <v>118.21972395196063</v>
      </c>
      <c r="J5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35341.744777820379</v>
      </c>
      <c r="K56" s="23">
        <f ca="1">IF(PaymentSchedule[[#This Row],[PMT NO]]&lt;&gt;"",SUM(INDEX(PaymentSchedule[INTEREST],1,1):PaymentSchedule[[#This Row],[INTEREST]]),"")</f>
        <v>5037.430046611069</v>
      </c>
    </row>
    <row r="57" spans="2:11" x14ac:dyDescent="0.25">
      <c r="B57" s="24">
        <f ca="1">IF(LoanIsGood,IF(ROW()-ROW(PaymentSchedule[[#Headers],[PMT NO]])&gt;ScheduledNumberOfPayments,"",ROW()-ROW(PaymentSchedule[[#Headers],[PMT NO]])),"")</f>
        <v>41</v>
      </c>
      <c r="C57" s="22">
        <f ca="1">IF(PaymentSchedule[[#This Row],[PMT NO]]&lt;&gt;"",EOMONTH(LoanStartDate,ROW(PaymentSchedule[[#This Row],[PMT NO]])-ROW(PaymentSchedule[[#Headers],[PMT NO]])-2)+DAY(LoanStartDate),"")</f>
        <v>44789</v>
      </c>
      <c r="D57" s="23">
        <f ca="1">IF(PaymentSchedule[[#This Row],[PMT NO]]&lt;&gt;"",IF(ROW()-ROW(PaymentSchedule[[#Headers],[BEGINNING BALANCE]])=1,LoanAmount,INDEX(PaymentSchedule[ENDING BALANCE],ROW()-ROW(PaymentSchedule[[#Headers],[BEGINNING BALANCE]])-1)),"")</f>
        <v>35341.744777820379</v>
      </c>
      <c r="E57" s="23">
        <f ca="1">IF(PaymentSchedule[[#This Row],[PMT NO]]&lt;&gt;"",ScheduledPayment,"")</f>
        <v>242.39213171976746</v>
      </c>
      <c r="F5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57" s="23">
        <f ca="1">IF(PaymentSchedule[[#This Row],[PMT NO]]&lt;&gt;"",PaymentSchedule[[#This Row],[TOTAL PAYMENT]]-PaymentSchedule[[#This Row],[INTEREST]],"")</f>
        <v>124.58631579369953</v>
      </c>
      <c r="I57" s="23">
        <f ca="1">IF(PaymentSchedule[[#This Row],[PMT NO]]&lt;&gt;"",PaymentSchedule[[#This Row],[BEGINNING BALANCE]]*(InterestRate/PaymentsPerYear),"")</f>
        <v>117.80581592606794</v>
      </c>
      <c r="J5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35217.15846202668</v>
      </c>
      <c r="K57" s="23">
        <f ca="1">IF(PaymentSchedule[[#This Row],[PMT NO]]&lt;&gt;"",SUM(INDEX(PaymentSchedule[INTEREST],1,1):PaymentSchedule[[#This Row],[INTEREST]]),"")</f>
        <v>5155.2358625371371</v>
      </c>
    </row>
    <row r="58" spans="2:11" x14ac:dyDescent="0.25">
      <c r="B58" s="24">
        <f ca="1">IF(LoanIsGood,IF(ROW()-ROW(PaymentSchedule[[#Headers],[PMT NO]])&gt;ScheduledNumberOfPayments,"",ROW()-ROW(PaymentSchedule[[#Headers],[PMT NO]])),"")</f>
        <v>42</v>
      </c>
      <c r="C58" s="22">
        <f ca="1">IF(PaymentSchedule[[#This Row],[PMT NO]]&lt;&gt;"",EOMONTH(LoanStartDate,ROW(PaymentSchedule[[#This Row],[PMT NO]])-ROW(PaymentSchedule[[#Headers],[PMT NO]])-2)+DAY(LoanStartDate),"")</f>
        <v>44820</v>
      </c>
      <c r="D58" s="23">
        <f ca="1">IF(PaymentSchedule[[#This Row],[PMT NO]]&lt;&gt;"",IF(ROW()-ROW(PaymentSchedule[[#Headers],[BEGINNING BALANCE]])=1,LoanAmount,INDEX(PaymentSchedule[ENDING BALANCE],ROW()-ROW(PaymentSchedule[[#Headers],[BEGINNING BALANCE]])-1)),"")</f>
        <v>35217.15846202668</v>
      </c>
      <c r="E58" s="23">
        <f ca="1">IF(PaymentSchedule[[#This Row],[PMT NO]]&lt;&gt;"",ScheduledPayment,"")</f>
        <v>242.39213171976746</v>
      </c>
      <c r="F5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58" s="23">
        <f ca="1">IF(PaymentSchedule[[#This Row],[PMT NO]]&lt;&gt;"",PaymentSchedule[[#This Row],[TOTAL PAYMENT]]-PaymentSchedule[[#This Row],[INTEREST]],"")</f>
        <v>125.00160351301186</v>
      </c>
      <c r="I58" s="23">
        <f ca="1">IF(PaymentSchedule[[#This Row],[PMT NO]]&lt;&gt;"",PaymentSchedule[[#This Row],[BEGINNING BALANCE]]*(InterestRate/PaymentsPerYear),"")</f>
        <v>117.3905282067556</v>
      </c>
      <c r="J5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35092.15685851367</v>
      </c>
      <c r="K58" s="23">
        <f ca="1">IF(PaymentSchedule[[#This Row],[PMT NO]]&lt;&gt;"",SUM(INDEX(PaymentSchedule[INTEREST],1,1):PaymentSchedule[[#This Row],[INTEREST]]),"")</f>
        <v>5272.6263907438924</v>
      </c>
    </row>
    <row r="59" spans="2:11" x14ac:dyDescent="0.25">
      <c r="B59" s="24">
        <f ca="1">IF(LoanIsGood,IF(ROW()-ROW(PaymentSchedule[[#Headers],[PMT NO]])&gt;ScheduledNumberOfPayments,"",ROW()-ROW(PaymentSchedule[[#Headers],[PMT NO]])),"")</f>
        <v>43</v>
      </c>
      <c r="C59" s="22">
        <f ca="1">IF(PaymentSchedule[[#This Row],[PMT NO]]&lt;&gt;"",EOMONTH(LoanStartDate,ROW(PaymentSchedule[[#This Row],[PMT NO]])-ROW(PaymentSchedule[[#Headers],[PMT NO]])-2)+DAY(LoanStartDate),"")</f>
        <v>44850</v>
      </c>
      <c r="D59" s="23">
        <f ca="1">IF(PaymentSchedule[[#This Row],[PMT NO]]&lt;&gt;"",IF(ROW()-ROW(PaymentSchedule[[#Headers],[BEGINNING BALANCE]])=1,LoanAmount,INDEX(PaymentSchedule[ENDING BALANCE],ROW()-ROW(PaymentSchedule[[#Headers],[BEGINNING BALANCE]])-1)),"")</f>
        <v>35092.15685851367</v>
      </c>
      <c r="E59" s="23">
        <f ca="1">IF(PaymentSchedule[[#This Row],[PMT NO]]&lt;&gt;"",ScheduledPayment,"")</f>
        <v>242.39213171976746</v>
      </c>
      <c r="F5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59" s="23">
        <f ca="1">IF(PaymentSchedule[[#This Row],[PMT NO]]&lt;&gt;"",PaymentSchedule[[#This Row],[TOTAL PAYMENT]]-PaymentSchedule[[#This Row],[INTEREST]],"")</f>
        <v>125.41827552472189</v>
      </c>
      <c r="I59" s="23">
        <f ca="1">IF(PaymentSchedule[[#This Row],[PMT NO]]&lt;&gt;"",PaymentSchedule[[#This Row],[BEGINNING BALANCE]]*(InterestRate/PaymentsPerYear),"")</f>
        <v>116.97385619504557</v>
      </c>
      <c r="J5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34966.738582988946</v>
      </c>
      <c r="K59" s="23">
        <f ca="1">IF(PaymentSchedule[[#This Row],[PMT NO]]&lt;&gt;"",SUM(INDEX(PaymentSchedule[INTEREST],1,1):PaymentSchedule[[#This Row],[INTEREST]]),"")</f>
        <v>5389.6002469389377</v>
      </c>
    </row>
    <row r="60" spans="2:11" x14ac:dyDescent="0.25">
      <c r="B60" s="24">
        <f ca="1">IF(LoanIsGood,IF(ROW()-ROW(PaymentSchedule[[#Headers],[PMT NO]])&gt;ScheduledNumberOfPayments,"",ROW()-ROW(PaymentSchedule[[#Headers],[PMT NO]])),"")</f>
        <v>44</v>
      </c>
      <c r="C60" s="22">
        <f ca="1">IF(PaymentSchedule[[#This Row],[PMT NO]]&lt;&gt;"",EOMONTH(LoanStartDate,ROW(PaymentSchedule[[#This Row],[PMT NO]])-ROW(PaymentSchedule[[#Headers],[PMT NO]])-2)+DAY(LoanStartDate),"")</f>
        <v>44881</v>
      </c>
      <c r="D60" s="23">
        <f ca="1">IF(PaymentSchedule[[#This Row],[PMT NO]]&lt;&gt;"",IF(ROW()-ROW(PaymentSchedule[[#Headers],[BEGINNING BALANCE]])=1,LoanAmount,INDEX(PaymentSchedule[ENDING BALANCE],ROW()-ROW(PaymentSchedule[[#Headers],[BEGINNING BALANCE]])-1)),"")</f>
        <v>34966.738582988946</v>
      </c>
      <c r="E60" s="23">
        <f ca="1">IF(PaymentSchedule[[#This Row],[PMT NO]]&lt;&gt;"",ScheduledPayment,"")</f>
        <v>242.39213171976746</v>
      </c>
      <c r="F6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60" s="23">
        <f ca="1">IF(PaymentSchedule[[#This Row],[PMT NO]]&lt;&gt;"",PaymentSchedule[[#This Row],[TOTAL PAYMENT]]-PaymentSchedule[[#This Row],[INTEREST]],"")</f>
        <v>125.83633644313764</v>
      </c>
      <c r="I60" s="23">
        <f ca="1">IF(PaymentSchedule[[#This Row],[PMT NO]]&lt;&gt;"",PaymentSchedule[[#This Row],[BEGINNING BALANCE]]*(InterestRate/PaymentsPerYear),"")</f>
        <v>116.55579527662982</v>
      </c>
      <c r="J6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34840.902246545811</v>
      </c>
      <c r="K60" s="23">
        <f ca="1">IF(PaymentSchedule[[#This Row],[PMT NO]]&lt;&gt;"",SUM(INDEX(PaymentSchedule[INTEREST],1,1):PaymentSchedule[[#This Row],[INTEREST]]),"")</f>
        <v>5506.1560422155671</v>
      </c>
    </row>
    <row r="61" spans="2:11" x14ac:dyDescent="0.25">
      <c r="B61" s="24">
        <f ca="1">IF(LoanIsGood,IF(ROW()-ROW(PaymentSchedule[[#Headers],[PMT NO]])&gt;ScheduledNumberOfPayments,"",ROW()-ROW(PaymentSchedule[[#Headers],[PMT NO]])),"")</f>
        <v>45</v>
      </c>
      <c r="C61" s="22">
        <f ca="1">IF(PaymentSchedule[[#This Row],[PMT NO]]&lt;&gt;"",EOMONTH(LoanStartDate,ROW(PaymentSchedule[[#This Row],[PMT NO]])-ROW(PaymentSchedule[[#Headers],[PMT NO]])-2)+DAY(LoanStartDate),"")</f>
        <v>44911</v>
      </c>
      <c r="D61" s="23">
        <f ca="1">IF(PaymentSchedule[[#This Row],[PMT NO]]&lt;&gt;"",IF(ROW()-ROW(PaymentSchedule[[#Headers],[BEGINNING BALANCE]])=1,LoanAmount,INDEX(PaymentSchedule[ENDING BALANCE],ROW()-ROW(PaymentSchedule[[#Headers],[BEGINNING BALANCE]])-1)),"")</f>
        <v>34840.902246545811</v>
      </c>
      <c r="E61" s="23">
        <f ca="1">IF(PaymentSchedule[[#This Row],[PMT NO]]&lt;&gt;"",ScheduledPayment,"")</f>
        <v>242.39213171976746</v>
      </c>
      <c r="F6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61" s="23">
        <f ca="1">IF(PaymentSchedule[[#This Row],[PMT NO]]&lt;&gt;"",PaymentSchedule[[#This Row],[TOTAL PAYMENT]]-PaymentSchedule[[#This Row],[INTEREST]],"")</f>
        <v>126.25579089794809</v>
      </c>
      <c r="I61" s="23">
        <f ca="1">IF(PaymentSchedule[[#This Row],[PMT NO]]&lt;&gt;"",PaymentSchedule[[#This Row],[BEGINNING BALANCE]]*(InterestRate/PaymentsPerYear),"")</f>
        <v>116.13634082181937</v>
      </c>
      <c r="J6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34714.64645564786</v>
      </c>
      <c r="K61" s="23">
        <f ca="1">IF(PaymentSchedule[[#This Row],[PMT NO]]&lt;&gt;"",SUM(INDEX(PaymentSchedule[INTEREST],1,1):PaymentSchedule[[#This Row],[INTEREST]]),"")</f>
        <v>5622.2923830373866</v>
      </c>
    </row>
    <row r="62" spans="2:11" x14ac:dyDescent="0.25">
      <c r="B62" s="24">
        <f ca="1">IF(LoanIsGood,IF(ROW()-ROW(PaymentSchedule[[#Headers],[PMT NO]])&gt;ScheduledNumberOfPayments,"",ROW()-ROW(PaymentSchedule[[#Headers],[PMT NO]])),"")</f>
        <v>46</v>
      </c>
      <c r="C62" s="22">
        <f ca="1">IF(PaymentSchedule[[#This Row],[PMT NO]]&lt;&gt;"",EOMONTH(LoanStartDate,ROW(PaymentSchedule[[#This Row],[PMT NO]])-ROW(PaymentSchedule[[#Headers],[PMT NO]])-2)+DAY(LoanStartDate),"")</f>
        <v>44942</v>
      </c>
      <c r="D62" s="23">
        <f ca="1">IF(PaymentSchedule[[#This Row],[PMT NO]]&lt;&gt;"",IF(ROW()-ROW(PaymentSchedule[[#Headers],[BEGINNING BALANCE]])=1,LoanAmount,INDEX(PaymentSchedule[ENDING BALANCE],ROW()-ROW(PaymentSchedule[[#Headers],[BEGINNING BALANCE]])-1)),"")</f>
        <v>34714.64645564786</v>
      </c>
      <c r="E62" s="23">
        <f ca="1">IF(PaymentSchedule[[#This Row],[PMT NO]]&lt;&gt;"",ScheduledPayment,"")</f>
        <v>242.39213171976746</v>
      </c>
      <c r="F6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62" s="23">
        <f ca="1">IF(PaymentSchedule[[#This Row],[PMT NO]]&lt;&gt;"",PaymentSchedule[[#This Row],[TOTAL PAYMENT]]-PaymentSchedule[[#This Row],[INTEREST]],"")</f>
        <v>126.67664353427459</v>
      </c>
      <c r="I62" s="23">
        <f ca="1">IF(PaymentSchedule[[#This Row],[PMT NO]]&lt;&gt;"",PaymentSchedule[[#This Row],[BEGINNING BALANCE]]*(InterestRate/PaymentsPerYear),"")</f>
        <v>115.71548818549287</v>
      </c>
      <c r="J6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34587.969812113588</v>
      </c>
      <c r="K62" s="23">
        <f ca="1">IF(PaymentSchedule[[#This Row],[PMT NO]]&lt;&gt;"",SUM(INDEX(PaymentSchedule[INTEREST],1,1):PaymentSchedule[[#This Row],[INTEREST]]),"")</f>
        <v>5738.0078712228797</v>
      </c>
    </row>
    <row r="63" spans="2:11" x14ac:dyDescent="0.25">
      <c r="B63" s="24">
        <f ca="1">IF(LoanIsGood,IF(ROW()-ROW(PaymentSchedule[[#Headers],[PMT NO]])&gt;ScheduledNumberOfPayments,"",ROW()-ROW(PaymentSchedule[[#Headers],[PMT NO]])),"")</f>
        <v>47</v>
      </c>
      <c r="C63" s="22">
        <f ca="1">IF(PaymentSchedule[[#This Row],[PMT NO]]&lt;&gt;"",EOMONTH(LoanStartDate,ROW(PaymentSchedule[[#This Row],[PMT NO]])-ROW(PaymentSchedule[[#Headers],[PMT NO]])-2)+DAY(LoanStartDate),"")</f>
        <v>44973</v>
      </c>
      <c r="D63" s="23">
        <f ca="1">IF(PaymentSchedule[[#This Row],[PMT NO]]&lt;&gt;"",IF(ROW()-ROW(PaymentSchedule[[#Headers],[BEGINNING BALANCE]])=1,LoanAmount,INDEX(PaymentSchedule[ENDING BALANCE],ROW()-ROW(PaymentSchedule[[#Headers],[BEGINNING BALANCE]])-1)),"")</f>
        <v>34587.969812113588</v>
      </c>
      <c r="E63" s="23">
        <f ca="1">IF(PaymentSchedule[[#This Row],[PMT NO]]&lt;&gt;"",ScheduledPayment,"")</f>
        <v>242.39213171976746</v>
      </c>
      <c r="F6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63" s="23">
        <f ca="1">IF(PaymentSchedule[[#This Row],[PMT NO]]&lt;&gt;"",PaymentSchedule[[#This Row],[TOTAL PAYMENT]]-PaymentSchedule[[#This Row],[INTEREST]],"")</f>
        <v>127.09889901272216</v>
      </c>
      <c r="I63" s="23">
        <f ca="1">IF(PaymentSchedule[[#This Row],[PMT NO]]&lt;&gt;"",PaymentSchedule[[#This Row],[BEGINNING BALANCE]]*(InterestRate/PaymentsPerYear),"")</f>
        <v>115.29323270704531</v>
      </c>
      <c r="J6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34460.870913100865</v>
      </c>
      <c r="K63" s="23">
        <f ca="1">IF(PaymentSchedule[[#This Row],[PMT NO]]&lt;&gt;"",SUM(INDEX(PaymentSchedule[INTEREST],1,1):PaymentSchedule[[#This Row],[INTEREST]]),"")</f>
        <v>5853.3011039299254</v>
      </c>
    </row>
    <row r="64" spans="2:11" x14ac:dyDescent="0.25">
      <c r="B64" s="24">
        <f ca="1">IF(LoanIsGood,IF(ROW()-ROW(PaymentSchedule[[#Headers],[PMT NO]])&gt;ScheduledNumberOfPayments,"",ROW()-ROW(PaymentSchedule[[#Headers],[PMT NO]])),"")</f>
        <v>48</v>
      </c>
      <c r="C64" s="22">
        <f ca="1">IF(PaymentSchedule[[#This Row],[PMT NO]]&lt;&gt;"",EOMONTH(LoanStartDate,ROW(PaymentSchedule[[#This Row],[PMT NO]])-ROW(PaymentSchedule[[#Headers],[PMT NO]])-2)+DAY(LoanStartDate),"")</f>
        <v>45001</v>
      </c>
      <c r="D64" s="23">
        <f ca="1">IF(PaymentSchedule[[#This Row],[PMT NO]]&lt;&gt;"",IF(ROW()-ROW(PaymentSchedule[[#Headers],[BEGINNING BALANCE]])=1,LoanAmount,INDEX(PaymentSchedule[ENDING BALANCE],ROW()-ROW(PaymentSchedule[[#Headers],[BEGINNING BALANCE]])-1)),"")</f>
        <v>34460.870913100865</v>
      </c>
      <c r="E64" s="23">
        <f ca="1">IF(PaymentSchedule[[#This Row],[PMT NO]]&lt;&gt;"",ScheduledPayment,"")</f>
        <v>242.39213171976746</v>
      </c>
      <c r="F6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64" s="23">
        <f ca="1">IF(PaymentSchedule[[#This Row],[PMT NO]]&lt;&gt;"",PaymentSchedule[[#This Row],[TOTAL PAYMENT]]-PaymentSchedule[[#This Row],[INTEREST]],"")</f>
        <v>127.52256200943124</v>
      </c>
      <c r="I64" s="23">
        <f ca="1">IF(PaymentSchedule[[#This Row],[PMT NO]]&lt;&gt;"",PaymentSchedule[[#This Row],[BEGINNING BALANCE]]*(InterestRate/PaymentsPerYear),"")</f>
        <v>114.86956971033622</v>
      </c>
      <c r="J6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34333.348351091438</v>
      </c>
      <c r="K64" s="23">
        <f ca="1">IF(PaymentSchedule[[#This Row],[PMT NO]]&lt;&gt;"",SUM(INDEX(PaymentSchedule[INTEREST],1,1):PaymentSchedule[[#This Row],[INTEREST]]),"")</f>
        <v>5968.1706736402612</v>
      </c>
    </row>
    <row r="65" spans="2:11" x14ac:dyDescent="0.25">
      <c r="B65" s="24">
        <f ca="1">IF(LoanIsGood,IF(ROW()-ROW(PaymentSchedule[[#Headers],[PMT NO]])&gt;ScheduledNumberOfPayments,"",ROW()-ROW(PaymentSchedule[[#Headers],[PMT NO]])),"")</f>
        <v>49</v>
      </c>
      <c r="C65" s="22">
        <f ca="1">IF(PaymentSchedule[[#This Row],[PMT NO]]&lt;&gt;"",EOMONTH(LoanStartDate,ROW(PaymentSchedule[[#This Row],[PMT NO]])-ROW(PaymentSchedule[[#Headers],[PMT NO]])-2)+DAY(LoanStartDate),"")</f>
        <v>45032</v>
      </c>
      <c r="D65" s="23">
        <f ca="1">IF(PaymentSchedule[[#This Row],[PMT NO]]&lt;&gt;"",IF(ROW()-ROW(PaymentSchedule[[#Headers],[BEGINNING BALANCE]])=1,LoanAmount,INDEX(PaymentSchedule[ENDING BALANCE],ROW()-ROW(PaymentSchedule[[#Headers],[BEGINNING BALANCE]])-1)),"")</f>
        <v>34333.348351091438</v>
      </c>
      <c r="E65" s="23">
        <f ca="1">IF(PaymentSchedule[[#This Row],[PMT NO]]&lt;&gt;"",ScheduledPayment,"")</f>
        <v>242.39213171976746</v>
      </c>
      <c r="F6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65" s="23">
        <f ca="1">IF(PaymentSchedule[[#This Row],[PMT NO]]&lt;&gt;"",PaymentSchedule[[#This Row],[TOTAL PAYMENT]]-PaymentSchedule[[#This Row],[INTEREST]],"")</f>
        <v>127.94763721612934</v>
      </c>
      <c r="I65" s="23">
        <f ca="1">IF(PaymentSchedule[[#This Row],[PMT NO]]&lt;&gt;"",PaymentSchedule[[#This Row],[BEGINNING BALANCE]]*(InterestRate/PaymentsPerYear),"")</f>
        <v>114.44449450363813</v>
      </c>
      <c r="J6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34205.400713875308</v>
      </c>
      <c r="K65" s="23">
        <f ca="1">IF(PaymentSchedule[[#This Row],[PMT NO]]&lt;&gt;"",SUM(INDEX(PaymentSchedule[INTEREST],1,1):PaymentSchedule[[#This Row],[INTEREST]]),"")</f>
        <v>6082.6151681438996</v>
      </c>
    </row>
    <row r="66" spans="2:11" x14ac:dyDescent="0.25">
      <c r="B66" s="24">
        <f ca="1">IF(LoanIsGood,IF(ROW()-ROW(PaymentSchedule[[#Headers],[PMT NO]])&gt;ScheduledNumberOfPayments,"",ROW()-ROW(PaymentSchedule[[#Headers],[PMT NO]])),"")</f>
        <v>50</v>
      </c>
      <c r="C66" s="22">
        <f ca="1">IF(PaymentSchedule[[#This Row],[PMT NO]]&lt;&gt;"",EOMONTH(LoanStartDate,ROW(PaymentSchedule[[#This Row],[PMT NO]])-ROW(PaymentSchedule[[#Headers],[PMT NO]])-2)+DAY(LoanStartDate),"")</f>
        <v>45062</v>
      </c>
      <c r="D66" s="23">
        <f ca="1">IF(PaymentSchedule[[#This Row],[PMT NO]]&lt;&gt;"",IF(ROW()-ROW(PaymentSchedule[[#Headers],[BEGINNING BALANCE]])=1,LoanAmount,INDEX(PaymentSchedule[ENDING BALANCE],ROW()-ROW(PaymentSchedule[[#Headers],[BEGINNING BALANCE]])-1)),"")</f>
        <v>34205.400713875308</v>
      </c>
      <c r="E66" s="23">
        <f ca="1">IF(PaymentSchedule[[#This Row],[PMT NO]]&lt;&gt;"",ScheduledPayment,"")</f>
        <v>242.39213171976746</v>
      </c>
      <c r="F6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66" s="23">
        <f ca="1">IF(PaymentSchedule[[#This Row],[PMT NO]]&lt;&gt;"",PaymentSchedule[[#This Row],[TOTAL PAYMENT]]-PaymentSchedule[[#This Row],[INTEREST]],"")</f>
        <v>128.37412934018312</v>
      </c>
      <c r="I66" s="23">
        <f ca="1">IF(PaymentSchedule[[#This Row],[PMT NO]]&lt;&gt;"",PaymentSchedule[[#This Row],[BEGINNING BALANCE]]*(InterestRate/PaymentsPerYear),"")</f>
        <v>114.01800237958436</v>
      </c>
      <c r="J6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34077.026584535124</v>
      </c>
      <c r="K66" s="23">
        <f ca="1">IF(PaymentSchedule[[#This Row],[PMT NO]]&lt;&gt;"",SUM(INDEX(PaymentSchedule[INTEREST],1,1):PaymentSchedule[[#This Row],[INTEREST]]),"")</f>
        <v>6196.6331705234843</v>
      </c>
    </row>
    <row r="67" spans="2:11" x14ac:dyDescent="0.25">
      <c r="B67" s="24">
        <f ca="1">IF(LoanIsGood,IF(ROW()-ROW(PaymentSchedule[[#Headers],[PMT NO]])&gt;ScheduledNumberOfPayments,"",ROW()-ROW(PaymentSchedule[[#Headers],[PMT NO]])),"")</f>
        <v>51</v>
      </c>
      <c r="C67" s="22">
        <f ca="1">IF(PaymentSchedule[[#This Row],[PMT NO]]&lt;&gt;"",EOMONTH(LoanStartDate,ROW(PaymentSchedule[[#This Row],[PMT NO]])-ROW(PaymentSchedule[[#Headers],[PMT NO]])-2)+DAY(LoanStartDate),"")</f>
        <v>45093</v>
      </c>
      <c r="D67" s="23">
        <f ca="1">IF(PaymentSchedule[[#This Row],[PMT NO]]&lt;&gt;"",IF(ROW()-ROW(PaymentSchedule[[#Headers],[BEGINNING BALANCE]])=1,LoanAmount,INDEX(PaymentSchedule[ENDING BALANCE],ROW()-ROW(PaymentSchedule[[#Headers],[BEGINNING BALANCE]])-1)),"")</f>
        <v>34077.026584535124</v>
      </c>
      <c r="E67" s="23">
        <f ca="1">IF(PaymentSchedule[[#This Row],[PMT NO]]&lt;&gt;"",ScheduledPayment,"")</f>
        <v>242.39213171976746</v>
      </c>
      <c r="F6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67" s="23">
        <f ca="1">IF(PaymentSchedule[[#This Row],[PMT NO]]&lt;&gt;"",PaymentSchedule[[#This Row],[TOTAL PAYMENT]]-PaymentSchedule[[#This Row],[INTEREST]],"")</f>
        <v>128.80204310465038</v>
      </c>
      <c r="I67" s="23">
        <f ca="1">IF(PaymentSchedule[[#This Row],[PMT NO]]&lt;&gt;"",PaymentSchedule[[#This Row],[BEGINNING BALANCE]]*(InterestRate/PaymentsPerYear),"")</f>
        <v>113.59008861511708</v>
      </c>
      <c r="J6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33948.224541430471</v>
      </c>
      <c r="K67" s="23">
        <f ca="1">IF(PaymentSchedule[[#This Row],[PMT NO]]&lt;&gt;"",SUM(INDEX(PaymentSchedule[INTEREST],1,1):PaymentSchedule[[#This Row],[INTEREST]]),"")</f>
        <v>6310.223259138601</v>
      </c>
    </row>
    <row r="68" spans="2:11" x14ac:dyDescent="0.25">
      <c r="B68" s="24">
        <f ca="1">IF(LoanIsGood,IF(ROW()-ROW(PaymentSchedule[[#Headers],[PMT NO]])&gt;ScheduledNumberOfPayments,"",ROW()-ROW(PaymentSchedule[[#Headers],[PMT NO]])),"")</f>
        <v>52</v>
      </c>
      <c r="C68" s="22">
        <f ca="1">IF(PaymentSchedule[[#This Row],[PMT NO]]&lt;&gt;"",EOMONTH(LoanStartDate,ROW(PaymentSchedule[[#This Row],[PMT NO]])-ROW(PaymentSchedule[[#Headers],[PMT NO]])-2)+DAY(LoanStartDate),"")</f>
        <v>45123</v>
      </c>
      <c r="D68" s="23">
        <f ca="1">IF(PaymentSchedule[[#This Row],[PMT NO]]&lt;&gt;"",IF(ROW()-ROW(PaymentSchedule[[#Headers],[BEGINNING BALANCE]])=1,LoanAmount,INDEX(PaymentSchedule[ENDING BALANCE],ROW()-ROW(PaymentSchedule[[#Headers],[BEGINNING BALANCE]])-1)),"")</f>
        <v>33948.224541430471</v>
      </c>
      <c r="E68" s="23">
        <f ca="1">IF(PaymentSchedule[[#This Row],[PMT NO]]&lt;&gt;"",ScheduledPayment,"")</f>
        <v>242.39213171976746</v>
      </c>
      <c r="F6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68" s="23">
        <f ca="1">IF(PaymentSchedule[[#This Row],[PMT NO]]&lt;&gt;"",PaymentSchedule[[#This Row],[TOTAL PAYMENT]]-PaymentSchedule[[#This Row],[INTEREST]],"")</f>
        <v>129.23138324833255</v>
      </c>
      <c r="I68" s="23">
        <f ca="1">IF(PaymentSchedule[[#This Row],[PMT NO]]&lt;&gt;"",PaymentSchedule[[#This Row],[BEGINNING BALANCE]]*(InterestRate/PaymentsPerYear),"")</f>
        <v>113.16074847143491</v>
      </c>
      <c r="J6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33818.993158182137</v>
      </c>
      <c r="K68" s="23">
        <f ca="1">IF(PaymentSchedule[[#This Row],[PMT NO]]&lt;&gt;"",SUM(INDEX(PaymentSchedule[INTEREST],1,1):PaymentSchedule[[#This Row],[INTEREST]]),"")</f>
        <v>6423.384007610036</v>
      </c>
    </row>
    <row r="69" spans="2:11" x14ac:dyDescent="0.25">
      <c r="B69" s="24">
        <f ca="1">IF(LoanIsGood,IF(ROW()-ROW(PaymentSchedule[[#Headers],[PMT NO]])&gt;ScheduledNumberOfPayments,"",ROW()-ROW(PaymentSchedule[[#Headers],[PMT NO]])),"")</f>
        <v>53</v>
      </c>
      <c r="C69" s="22">
        <f ca="1">IF(PaymentSchedule[[#This Row],[PMT NO]]&lt;&gt;"",EOMONTH(LoanStartDate,ROW(PaymentSchedule[[#This Row],[PMT NO]])-ROW(PaymentSchedule[[#Headers],[PMT NO]])-2)+DAY(LoanStartDate),"")</f>
        <v>45154</v>
      </c>
      <c r="D69" s="23">
        <f ca="1">IF(PaymentSchedule[[#This Row],[PMT NO]]&lt;&gt;"",IF(ROW()-ROW(PaymentSchedule[[#Headers],[BEGINNING BALANCE]])=1,LoanAmount,INDEX(PaymentSchedule[ENDING BALANCE],ROW()-ROW(PaymentSchedule[[#Headers],[BEGINNING BALANCE]])-1)),"")</f>
        <v>33818.993158182137</v>
      </c>
      <c r="E69" s="23">
        <f ca="1">IF(PaymentSchedule[[#This Row],[PMT NO]]&lt;&gt;"",ScheduledPayment,"")</f>
        <v>242.39213171976746</v>
      </c>
      <c r="F6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69" s="23">
        <f ca="1">IF(PaymentSchedule[[#This Row],[PMT NO]]&lt;&gt;"",PaymentSchedule[[#This Row],[TOTAL PAYMENT]]-PaymentSchedule[[#This Row],[INTEREST]],"")</f>
        <v>129.66215452582702</v>
      </c>
      <c r="I69" s="23">
        <f ca="1">IF(PaymentSchedule[[#This Row],[PMT NO]]&lt;&gt;"",PaymentSchedule[[#This Row],[BEGINNING BALANCE]]*(InterestRate/PaymentsPerYear),"")</f>
        <v>112.72997719394046</v>
      </c>
      <c r="J6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33689.331003656313</v>
      </c>
      <c r="K69" s="23">
        <f ca="1">IF(PaymentSchedule[[#This Row],[PMT NO]]&lt;&gt;"",SUM(INDEX(PaymentSchedule[INTEREST],1,1):PaymentSchedule[[#This Row],[INTEREST]]),"")</f>
        <v>6536.1139848039766</v>
      </c>
    </row>
    <row r="70" spans="2:11" x14ac:dyDescent="0.25">
      <c r="B70" s="24">
        <f ca="1">IF(LoanIsGood,IF(ROW()-ROW(PaymentSchedule[[#Headers],[PMT NO]])&gt;ScheduledNumberOfPayments,"",ROW()-ROW(PaymentSchedule[[#Headers],[PMT NO]])),"")</f>
        <v>54</v>
      </c>
      <c r="C70" s="22">
        <f ca="1">IF(PaymentSchedule[[#This Row],[PMT NO]]&lt;&gt;"",EOMONTH(LoanStartDate,ROW(PaymentSchedule[[#This Row],[PMT NO]])-ROW(PaymentSchedule[[#Headers],[PMT NO]])-2)+DAY(LoanStartDate),"")</f>
        <v>45185</v>
      </c>
      <c r="D70" s="23">
        <f ca="1">IF(PaymentSchedule[[#This Row],[PMT NO]]&lt;&gt;"",IF(ROW()-ROW(PaymentSchedule[[#Headers],[BEGINNING BALANCE]])=1,LoanAmount,INDEX(PaymentSchedule[ENDING BALANCE],ROW()-ROW(PaymentSchedule[[#Headers],[BEGINNING BALANCE]])-1)),"")</f>
        <v>33689.331003656313</v>
      </c>
      <c r="E70" s="23">
        <f ca="1">IF(PaymentSchedule[[#This Row],[PMT NO]]&lt;&gt;"",ScheduledPayment,"")</f>
        <v>242.39213171976746</v>
      </c>
      <c r="F7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70" s="23">
        <f ca="1">IF(PaymentSchedule[[#This Row],[PMT NO]]&lt;&gt;"",PaymentSchedule[[#This Row],[TOTAL PAYMENT]]-PaymentSchedule[[#This Row],[INTEREST]],"")</f>
        <v>130.09436170757976</v>
      </c>
      <c r="I70" s="23">
        <f ca="1">IF(PaymentSchedule[[#This Row],[PMT NO]]&lt;&gt;"",PaymentSchedule[[#This Row],[BEGINNING BALANCE]]*(InterestRate/PaymentsPerYear),"")</f>
        <v>112.29777001218771</v>
      </c>
      <c r="J7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33559.23664194873</v>
      </c>
      <c r="K70" s="23">
        <f ca="1">IF(PaymentSchedule[[#This Row],[PMT NO]]&lt;&gt;"",SUM(INDEX(PaymentSchedule[INTEREST],1,1):PaymentSchedule[[#This Row],[INTEREST]]),"")</f>
        <v>6648.4117548161639</v>
      </c>
    </row>
    <row r="71" spans="2:11" x14ac:dyDescent="0.25">
      <c r="B71" s="24">
        <f ca="1">IF(LoanIsGood,IF(ROW()-ROW(PaymentSchedule[[#Headers],[PMT NO]])&gt;ScheduledNumberOfPayments,"",ROW()-ROW(PaymentSchedule[[#Headers],[PMT NO]])),"")</f>
        <v>55</v>
      </c>
      <c r="C71" s="22">
        <f ca="1">IF(PaymentSchedule[[#This Row],[PMT NO]]&lt;&gt;"",EOMONTH(LoanStartDate,ROW(PaymentSchedule[[#This Row],[PMT NO]])-ROW(PaymentSchedule[[#Headers],[PMT NO]])-2)+DAY(LoanStartDate),"")</f>
        <v>45215</v>
      </c>
      <c r="D71" s="23">
        <f ca="1">IF(PaymentSchedule[[#This Row],[PMT NO]]&lt;&gt;"",IF(ROW()-ROW(PaymentSchedule[[#Headers],[BEGINNING BALANCE]])=1,LoanAmount,INDEX(PaymentSchedule[ENDING BALANCE],ROW()-ROW(PaymentSchedule[[#Headers],[BEGINNING BALANCE]])-1)),"")</f>
        <v>33559.23664194873</v>
      </c>
      <c r="E71" s="23">
        <f ca="1">IF(PaymentSchedule[[#This Row],[PMT NO]]&lt;&gt;"",ScheduledPayment,"")</f>
        <v>242.39213171976746</v>
      </c>
      <c r="F7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71" s="23">
        <f ca="1">IF(PaymentSchedule[[#This Row],[PMT NO]]&lt;&gt;"",PaymentSchedule[[#This Row],[TOTAL PAYMENT]]-PaymentSchedule[[#This Row],[INTEREST]],"")</f>
        <v>130.52800957993836</v>
      </c>
      <c r="I71" s="23">
        <f ca="1">IF(PaymentSchedule[[#This Row],[PMT NO]]&lt;&gt;"",PaymentSchedule[[#This Row],[BEGINNING BALANCE]]*(InterestRate/PaymentsPerYear),"")</f>
        <v>111.86412213982911</v>
      </c>
      <c r="J7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33428.708632368791</v>
      </c>
      <c r="K71" s="23">
        <f ca="1">IF(PaymentSchedule[[#This Row],[PMT NO]]&lt;&gt;"",SUM(INDEX(PaymentSchedule[INTEREST],1,1):PaymentSchedule[[#This Row],[INTEREST]]),"")</f>
        <v>6760.2758769559932</v>
      </c>
    </row>
    <row r="72" spans="2:11" x14ac:dyDescent="0.25">
      <c r="B72" s="24">
        <f ca="1">IF(LoanIsGood,IF(ROW()-ROW(PaymentSchedule[[#Headers],[PMT NO]])&gt;ScheduledNumberOfPayments,"",ROW()-ROW(PaymentSchedule[[#Headers],[PMT NO]])),"")</f>
        <v>56</v>
      </c>
      <c r="C72" s="22">
        <f ca="1">IF(PaymentSchedule[[#This Row],[PMT NO]]&lt;&gt;"",EOMONTH(LoanStartDate,ROW(PaymentSchedule[[#This Row],[PMT NO]])-ROW(PaymentSchedule[[#Headers],[PMT NO]])-2)+DAY(LoanStartDate),"")</f>
        <v>45246</v>
      </c>
      <c r="D72" s="23">
        <f ca="1">IF(PaymentSchedule[[#This Row],[PMT NO]]&lt;&gt;"",IF(ROW()-ROW(PaymentSchedule[[#Headers],[BEGINNING BALANCE]])=1,LoanAmount,INDEX(PaymentSchedule[ENDING BALANCE],ROW()-ROW(PaymentSchedule[[#Headers],[BEGINNING BALANCE]])-1)),"")</f>
        <v>33428.708632368791</v>
      </c>
      <c r="E72" s="23">
        <f ca="1">IF(PaymentSchedule[[#This Row],[PMT NO]]&lt;&gt;"",ScheduledPayment,"")</f>
        <v>242.39213171976746</v>
      </c>
      <c r="F7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72" s="23">
        <f ca="1">IF(PaymentSchedule[[#This Row],[PMT NO]]&lt;&gt;"",PaymentSchedule[[#This Row],[TOTAL PAYMENT]]-PaymentSchedule[[#This Row],[INTEREST]],"")</f>
        <v>130.96310294520481</v>
      </c>
      <c r="I72" s="23">
        <f ca="1">IF(PaymentSchedule[[#This Row],[PMT NO]]&lt;&gt;"",PaymentSchedule[[#This Row],[BEGINNING BALANCE]]*(InterestRate/PaymentsPerYear),"")</f>
        <v>111.42902877456264</v>
      </c>
      <c r="J7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33297.745529423584</v>
      </c>
      <c r="K72" s="23">
        <f ca="1">IF(PaymentSchedule[[#This Row],[PMT NO]]&lt;&gt;"",SUM(INDEX(PaymentSchedule[INTEREST],1,1):PaymentSchedule[[#This Row],[INTEREST]]),"")</f>
        <v>6871.7049057305558</v>
      </c>
    </row>
    <row r="73" spans="2:11" x14ac:dyDescent="0.25">
      <c r="B73" s="24">
        <f ca="1">IF(LoanIsGood,IF(ROW()-ROW(PaymentSchedule[[#Headers],[PMT NO]])&gt;ScheduledNumberOfPayments,"",ROW()-ROW(PaymentSchedule[[#Headers],[PMT NO]])),"")</f>
        <v>57</v>
      </c>
      <c r="C73" s="22">
        <f ca="1">IF(PaymentSchedule[[#This Row],[PMT NO]]&lt;&gt;"",EOMONTH(LoanStartDate,ROW(PaymentSchedule[[#This Row],[PMT NO]])-ROW(PaymentSchedule[[#Headers],[PMT NO]])-2)+DAY(LoanStartDate),"")</f>
        <v>45276</v>
      </c>
      <c r="D73" s="23">
        <f ca="1">IF(PaymentSchedule[[#This Row],[PMT NO]]&lt;&gt;"",IF(ROW()-ROW(PaymentSchedule[[#Headers],[BEGINNING BALANCE]])=1,LoanAmount,INDEX(PaymentSchedule[ENDING BALANCE],ROW()-ROW(PaymentSchedule[[#Headers],[BEGINNING BALANCE]])-1)),"")</f>
        <v>33297.745529423584</v>
      </c>
      <c r="E73" s="23">
        <f ca="1">IF(PaymentSchedule[[#This Row],[PMT NO]]&lt;&gt;"",ScheduledPayment,"")</f>
        <v>242.39213171976746</v>
      </c>
      <c r="F7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73" s="23">
        <f ca="1">IF(PaymentSchedule[[#This Row],[PMT NO]]&lt;&gt;"",PaymentSchedule[[#This Row],[TOTAL PAYMENT]]-PaymentSchedule[[#This Row],[INTEREST]],"")</f>
        <v>131.39964662168885</v>
      </c>
      <c r="I73" s="23">
        <f ca="1">IF(PaymentSchedule[[#This Row],[PMT NO]]&lt;&gt;"",PaymentSchedule[[#This Row],[BEGINNING BALANCE]]*(InterestRate/PaymentsPerYear),"")</f>
        <v>110.99248509807862</v>
      </c>
      <c r="J7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33166.345882801892</v>
      </c>
      <c r="K73" s="23">
        <f ca="1">IF(PaymentSchedule[[#This Row],[PMT NO]]&lt;&gt;"",SUM(INDEX(PaymentSchedule[INTEREST],1,1):PaymentSchedule[[#This Row],[INTEREST]]),"")</f>
        <v>6982.6973908286345</v>
      </c>
    </row>
    <row r="74" spans="2:11" x14ac:dyDescent="0.25">
      <c r="B74" s="24">
        <f ca="1">IF(LoanIsGood,IF(ROW()-ROW(PaymentSchedule[[#Headers],[PMT NO]])&gt;ScheduledNumberOfPayments,"",ROW()-ROW(PaymentSchedule[[#Headers],[PMT NO]])),"")</f>
        <v>58</v>
      </c>
      <c r="C74" s="22">
        <f ca="1">IF(PaymentSchedule[[#This Row],[PMT NO]]&lt;&gt;"",EOMONTH(LoanStartDate,ROW(PaymentSchedule[[#This Row],[PMT NO]])-ROW(PaymentSchedule[[#Headers],[PMT NO]])-2)+DAY(LoanStartDate),"")</f>
        <v>45307</v>
      </c>
      <c r="D74" s="23">
        <f ca="1">IF(PaymentSchedule[[#This Row],[PMT NO]]&lt;&gt;"",IF(ROW()-ROW(PaymentSchedule[[#Headers],[BEGINNING BALANCE]])=1,LoanAmount,INDEX(PaymentSchedule[ENDING BALANCE],ROW()-ROW(PaymentSchedule[[#Headers],[BEGINNING BALANCE]])-1)),"")</f>
        <v>33166.345882801892</v>
      </c>
      <c r="E74" s="23">
        <f ca="1">IF(PaymentSchedule[[#This Row],[PMT NO]]&lt;&gt;"",ScheduledPayment,"")</f>
        <v>242.39213171976746</v>
      </c>
      <c r="F7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74" s="23">
        <f ca="1">IF(PaymentSchedule[[#This Row],[PMT NO]]&lt;&gt;"",PaymentSchedule[[#This Row],[TOTAL PAYMENT]]-PaymentSchedule[[#This Row],[INTEREST]],"")</f>
        <v>131.83764544376115</v>
      </c>
      <c r="I74" s="23">
        <f ca="1">IF(PaymentSchedule[[#This Row],[PMT NO]]&lt;&gt;"",PaymentSchedule[[#This Row],[BEGINNING BALANCE]]*(InterestRate/PaymentsPerYear),"")</f>
        <v>110.55448627600632</v>
      </c>
      <c r="J7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33034.508237358132</v>
      </c>
      <c r="K74" s="23">
        <f ca="1">IF(PaymentSchedule[[#This Row],[PMT NO]]&lt;&gt;"",SUM(INDEX(PaymentSchedule[INTEREST],1,1):PaymentSchedule[[#This Row],[INTEREST]]),"")</f>
        <v>7093.2518771046407</v>
      </c>
    </row>
    <row r="75" spans="2:11" x14ac:dyDescent="0.25">
      <c r="B75" s="24">
        <f ca="1">IF(LoanIsGood,IF(ROW()-ROW(PaymentSchedule[[#Headers],[PMT NO]])&gt;ScheduledNumberOfPayments,"",ROW()-ROW(PaymentSchedule[[#Headers],[PMT NO]])),"")</f>
        <v>59</v>
      </c>
      <c r="C75" s="22">
        <f ca="1">IF(PaymentSchedule[[#This Row],[PMT NO]]&lt;&gt;"",EOMONTH(LoanStartDate,ROW(PaymentSchedule[[#This Row],[PMT NO]])-ROW(PaymentSchedule[[#Headers],[PMT NO]])-2)+DAY(LoanStartDate),"")</f>
        <v>45338</v>
      </c>
      <c r="D75" s="23">
        <f ca="1">IF(PaymentSchedule[[#This Row],[PMT NO]]&lt;&gt;"",IF(ROW()-ROW(PaymentSchedule[[#Headers],[BEGINNING BALANCE]])=1,LoanAmount,INDEX(PaymentSchedule[ENDING BALANCE],ROW()-ROW(PaymentSchedule[[#Headers],[BEGINNING BALANCE]])-1)),"")</f>
        <v>33034.508237358132</v>
      </c>
      <c r="E75" s="23">
        <f ca="1">IF(PaymentSchedule[[#This Row],[PMT NO]]&lt;&gt;"",ScheduledPayment,"")</f>
        <v>242.39213171976746</v>
      </c>
      <c r="F7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75" s="23">
        <f ca="1">IF(PaymentSchedule[[#This Row],[PMT NO]]&lt;&gt;"",PaymentSchedule[[#This Row],[TOTAL PAYMENT]]-PaymentSchedule[[#This Row],[INTEREST]],"")</f>
        <v>132.27710426190703</v>
      </c>
      <c r="I75" s="23">
        <f ca="1">IF(PaymentSchedule[[#This Row],[PMT NO]]&lt;&gt;"",PaymentSchedule[[#This Row],[BEGINNING BALANCE]]*(InterestRate/PaymentsPerYear),"")</f>
        <v>110.11502745786045</v>
      </c>
      <c r="J7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32902.231133096226</v>
      </c>
      <c r="K75" s="23">
        <f ca="1">IF(PaymentSchedule[[#This Row],[PMT NO]]&lt;&gt;"",SUM(INDEX(PaymentSchedule[INTEREST],1,1):PaymentSchedule[[#This Row],[INTEREST]]),"")</f>
        <v>7203.3669045625011</v>
      </c>
    </row>
    <row r="76" spans="2:11" x14ac:dyDescent="0.25">
      <c r="B76" s="24">
        <f ca="1">IF(LoanIsGood,IF(ROW()-ROW(PaymentSchedule[[#Headers],[PMT NO]])&gt;ScheduledNumberOfPayments,"",ROW()-ROW(PaymentSchedule[[#Headers],[PMT NO]])),"")</f>
        <v>60</v>
      </c>
      <c r="C76" s="22">
        <f ca="1">IF(PaymentSchedule[[#This Row],[PMT NO]]&lt;&gt;"",EOMONTH(LoanStartDate,ROW(PaymentSchedule[[#This Row],[PMT NO]])-ROW(PaymentSchedule[[#Headers],[PMT NO]])-2)+DAY(LoanStartDate),"")</f>
        <v>45367</v>
      </c>
      <c r="D76" s="23">
        <f ca="1">IF(PaymentSchedule[[#This Row],[PMT NO]]&lt;&gt;"",IF(ROW()-ROW(PaymentSchedule[[#Headers],[BEGINNING BALANCE]])=1,LoanAmount,INDEX(PaymentSchedule[ENDING BALANCE],ROW()-ROW(PaymentSchedule[[#Headers],[BEGINNING BALANCE]])-1)),"")</f>
        <v>32902.231133096226</v>
      </c>
      <c r="E76" s="23">
        <f ca="1">IF(PaymentSchedule[[#This Row],[PMT NO]]&lt;&gt;"",ScheduledPayment,"")</f>
        <v>242.39213171976746</v>
      </c>
      <c r="F7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76" s="23">
        <f ca="1">IF(PaymentSchedule[[#This Row],[PMT NO]]&lt;&gt;"",PaymentSchedule[[#This Row],[TOTAL PAYMENT]]-PaymentSchedule[[#This Row],[INTEREST]],"")</f>
        <v>132.71802794278005</v>
      </c>
      <c r="I76" s="23">
        <f ca="1">IF(PaymentSchedule[[#This Row],[PMT NO]]&lt;&gt;"",PaymentSchedule[[#This Row],[BEGINNING BALANCE]]*(InterestRate/PaymentsPerYear),"")</f>
        <v>109.67410377698742</v>
      </c>
      <c r="J7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32769.513105153448</v>
      </c>
      <c r="K76" s="23">
        <f ca="1">IF(PaymentSchedule[[#This Row],[PMT NO]]&lt;&gt;"",SUM(INDEX(PaymentSchedule[INTEREST],1,1):PaymentSchedule[[#This Row],[INTEREST]]),"")</f>
        <v>7313.0410083394881</v>
      </c>
    </row>
    <row r="77" spans="2:11" x14ac:dyDescent="0.25">
      <c r="B77" s="24">
        <f ca="1">IF(LoanIsGood,IF(ROW()-ROW(PaymentSchedule[[#Headers],[PMT NO]])&gt;ScheduledNumberOfPayments,"",ROW()-ROW(PaymentSchedule[[#Headers],[PMT NO]])),"")</f>
        <v>61</v>
      </c>
      <c r="C77" s="22">
        <f ca="1">IF(PaymentSchedule[[#This Row],[PMT NO]]&lt;&gt;"",EOMONTH(LoanStartDate,ROW(PaymentSchedule[[#This Row],[PMT NO]])-ROW(PaymentSchedule[[#Headers],[PMT NO]])-2)+DAY(LoanStartDate),"")</f>
        <v>45398</v>
      </c>
      <c r="D77" s="23">
        <f ca="1">IF(PaymentSchedule[[#This Row],[PMT NO]]&lt;&gt;"",IF(ROW()-ROW(PaymentSchedule[[#Headers],[BEGINNING BALANCE]])=1,LoanAmount,INDEX(PaymentSchedule[ENDING BALANCE],ROW()-ROW(PaymentSchedule[[#Headers],[BEGINNING BALANCE]])-1)),"")</f>
        <v>32769.513105153448</v>
      </c>
      <c r="E77" s="23">
        <f ca="1">IF(PaymentSchedule[[#This Row],[PMT NO]]&lt;&gt;"",ScheduledPayment,"")</f>
        <v>242.39213171976746</v>
      </c>
      <c r="F7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77" s="23">
        <f ca="1">IF(PaymentSchedule[[#This Row],[PMT NO]]&lt;&gt;"",PaymentSchedule[[#This Row],[TOTAL PAYMENT]]-PaymentSchedule[[#This Row],[INTEREST]],"")</f>
        <v>133.16042136925597</v>
      </c>
      <c r="I77" s="23">
        <f ca="1">IF(PaymentSchedule[[#This Row],[PMT NO]]&lt;&gt;"",PaymentSchedule[[#This Row],[BEGINNING BALANCE]]*(InterestRate/PaymentsPerYear),"")</f>
        <v>109.23171035051151</v>
      </c>
      <c r="J7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32636.352683784193</v>
      </c>
      <c r="K77" s="23">
        <f ca="1">IF(PaymentSchedule[[#This Row],[PMT NO]]&lt;&gt;"",SUM(INDEX(PaymentSchedule[INTEREST],1,1):PaymentSchedule[[#This Row],[INTEREST]]),"")</f>
        <v>7422.2727186899992</v>
      </c>
    </row>
    <row r="78" spans="2:11" x14ac:dyDescent="0.25">
      <c r="B78" s="24">
        <f ca="1">IF(LoanIsGood,IF(ROW()-ROW(PaymentSchedule[[#Headers],[PMT NO]])&gt;ScheduledNumberOfPayments,"",ROW()-ROW(PaymentSchedule[[#Headers],[PMT NO]])),"")</f>
        <v>62</v>
      </c>
      <c r="C78" s="22">
        <f ca="1">IF(PaymentSchedule[[#This Row],[PMT NO]]&lt;&gt;"",EOMONTH(LoanStartDate,ROW(PaymentSchedule[[#This Row],[PMT NO]])-ROW(PaymentSchedule[[#Headers],[PMT NO]])-2)+DAY(LoanStartDate),"")</f>
        <v>45428</v>
      </c>
      <c r="D78" s="23">
        <f ca="1">IF(PaymentSchedule[[#This Row],[PMT NO]]&lt;&gt;"",IF(ROW()-ROW(PaymentSchedule[[#Headers],[BEGINNING BALANCE]])=1,LoanAmount,INDEX(PaymentSchedule[ENDING BALANCE],ROW()-ROW(PaymentSchedule[[#Headers],[BEGINNING BALANCE]])-1)),"")</f>
        <v>32636.352683784193</v>
      </c>
      <c r="E78" s="23">
        <f ca="1">IF(PaymentSchedule[[#This Row],[PMT NO]]&lt;&gt;"",ScheduledPayment,"")</f>
        <v>242.39213171976746</v>
      </c>
      <c r="F7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78" s="23">
        <f ca="1">IF(PaymentSchedule[[#This Row],[PMT NO]]&lt;&gt;"",PaymentSchedule[[#This Row],[TOTAL PAYMENT]]-PaymentSchedule[[#This Row],[INTEREST]],"")</f>
        <v>133.60428944048681</v>
      </c>
      <c r="I78" s="23">
        <f ca="1">IF(PaymentSchedule[[#This Row],[PMT NO]]&lt;&gt;"",PaymentSchedule[[#This Row],[BEGINNING BALANCE]]*(InterestRate/PaymentsPerYear),"")</f>
        <v>108.78784227928065</v>
      </c>
      <c r="J7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32502.748394343707</v>
      </c>
      <c r="K78" s="23">
        <f ca="1">IF(PaymentSchedule[[#This Row],[PMT NO]]&lt;&gt;"",SUM(INDEX(PaymentSchedule[INTEREST],1,1):PaymentSchedule[[#This Row],[INTEREST]]),"")</f>
        <v>7531.0605609692802</v>
      </c>
    </row>
    <row r="79" spans="2:11" x14ac:dyDescent="0.25">
      <c r="B79" s="24">
        <f ca="1">IF(LoanIsGood,IF(ROW()-ROW(PaymentSchedule[[#Headers],[PMT NO]])&gt;ScheduledNumberOfPayments,"",ROW()-ROW(PaymentSchedule[[#Headers],[PMT NO]])),"")</f>
        <v>63</v>
      </c>
      <c r="C79" s="22">
        <f ca="1">IF(PaymentSchedule[[#This Row],[PMT NO]]&lt;&gt;"",EOMONTH(LoanStartDate,ROW(PaymentSchedule[[#This Row],[PMT NO]])-ROW(PaymentSchedule[[#Headers],[PMT NO]])-2)+DAY(LoanStartDate),"")</f>
        <v>45459</v>
      </c>
      <c r="D79" s="23">
        <f ca="1">IF(PaymentSchedule[[#This Row],[PMT NO]]&lt;&gt;"",IF(ROW()-ROW(PaymentSchedule[[#Headers],[BEGINNING BALANCE]])=1,LoanAmount,INDEX(PaymentSchedule[ENDING BALANCE],ROW()-ROW(PaymentSchedule[[#Headers],[BEGINNING BALANCE]])-1)),"")</f>
        <v>32502.748394343707</v>
      </c>
      <c r="E79" s="23">
        <f ca="1">IF(PaymentSchedule[[#This Row],[PMT NO]]&lt;&gt;"",ScheduledPayment,"")</f>
        <v>242.39213171976746</v>
      </c>
      <c r="F7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79" s="23">
        <f ca="1">IF(PaymentSchedule[[#This Row],[PMT NO]]&lt;&gt;"",PaymentSchedule[[#This Row],[TOTAL PAYMENT]]-PaymentSchedule[[#This Row],[INTEREST]],"")</f>
        <v>134.04963707195509</v>
      </c>
      <c r="I79" s="23">
        <f ca="1">IF(PaymentSchedule[[#This Row],[PMT NO]]&lt;&gt;"",PaymentSchedule[[#This Row],[BEGINNING BALANCE]]*(InterestRate/PaymentsPerYear),"")</f>
        <v>108.34249464781236</v>
      </c>
      <c r="J7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32368.698757271752</v>
      </c>
      <c r="K79" s="23">
        <f ca="1">IF(PaymentSchedule[[#This Row],[PMT NO]]&lt;&gt;"",SUM(INDEX(PaymentSchedule[INTEREST],1,1):PaymentSchedule[[#This Row],[INTEREST]]),"")</f>
        <v>7639.4030556170928</v>
      </c>
    </row>
    <row r="80" spans="2:11" x14ac:dyDescent="0.25">
      <c r="B80" s="24">
        <f ca="1">IF(LoanIsGood,IF(ROW()-ROW(PaymentSchedule[[#Headers],[PMT NO]])&gt;ScheduledNumberOfPayments,"",ROW()-ROW(PaymentSchedule[[#Headers],[PMT NO]])),"")</f>
        <v>64</v>
      </c>
      <c r="C80" s="22">
        <f ca="1">IF(PaymentSchedule[[#This Row],[PMT NO]]&lt;&gt;"",EOMONTH(LoanStartDate,ROW(PaymentSchedule[[#This Row],[PMT NO]])-ROW(PaymentSchedule[[#Headers],[PMT NO]])-2)+DAY(LoanStartDate),"")</f>
        <v>45489</v>
      </c>
      <c r="D80" s="23">
        <f ca="1">IF(PaymentSchedule[[#This Row],[PMT NO]]&lt;&gt;"",IF(ROW()-ROW(PaymentSchedule[[#Headers],[BEGINNING BALANCE]])=1,LoanAmount,INDEX(PaymentSchedule[ENDING BALANCE],ROW()-ROW(PaymentSchedule[[#Headers],[BEGINNING BALANCE]])-1)),"")</f>
        <v>32368.698757271752</v>
      </c>
      <c r="E80" s="23">
        <f ca="1">IF(PaymentSchedule[[#This Row],[PMT NO]]&lt;&gt;"",ScheduledPayment,"")</f>
        <v>242.39213171976746</v>
      </c>
      <c r="F8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8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80" s="23">
        <f ca="1">IF(PaymentSchedule[[#This Row],[PMT NO]]&lt;&gt;"",PaymentSchedule[[#This Row],[TOTAL PAYMENT]]-PaymentSchedule[[#This Row],[INTEREST]],"")</f>
        <v>134.49646919552828</v>
      </c>
      <c r="I80" s="23">
        <f ca="1">IF(PaymentSchedule[[#This Row],[PMT NO]]&lt;&gt;"",PaymentSchedule[[#This Row],[BEGINNING BALANCE]]*(InterestRate/PaymentsPerYear),"")</f>
        <v>107.89566252423919</v>
      </c>
      <c r="J8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32234.202288076223</v>
      </c>
      <c r="K80" s="23">
        <f ca="1">IF(PaymentSchedule[[#This Row],[PMT NO]]&lt;&gt;"",SUM(INDEX(PaymentSchedule[INTEREST],1,1):PaymentSchedule[[#This Row],[INTEREST]]),"")</f>
        <v>7747.2987181413318</v>
      </c>
    </row>
    <row r="81" spans="2:11" x14ac:dyDescent="0.25">
      <c r="B81" s="24">
        <f ca="1">IF(LoanIsGood,IF(ROW()-ROW(PaymentSchedule[[#Headers],[PMT NO]])&gt;ScheduledNumberOfPayments,"",ROW()-ROW(PaymentSchedule[[#Headers],[PMT NO]])),"")</f>
        <v>65</v>
      </c>
      <c r="C81" s="22">
        <f ca="1">IF(PaymentSchedule[[#This Row],[PMT NO]]&lt;&gt;"",EOMONTH(LoanStartDate,ROW(PaymentSchedule[[#This Row],[PMT NO]])-ROW(PaymentSchedule[[#Headers],[PMT NO]])-2)+DAY(LoanStartDate),"")</f>
        <v>45520</v>
      </c>
      <c r="D81" s="23">
        <f ca="1">IF(PaymentSchedule[[#This Row],[PMT NO]]&lt;&gt;"",IF(ROW()-ROW(PaymentSchedule[[#Headers],[BEGINNING BALANCE]])=1,LoanAmount,INDEX(PaymentSchedule[ENDING BALANCE],ROW()-ROW(PaymentSchedule[[#Headers],[BEGINNING BALANCE]])-1)),"")</f>
        <v>32234.202288076223</v>
      </c>
      <c r="E81" s="23">
        <f ca="1">IF(PaymentSchedule[[#This Row],[PMT NO]]&lt;&gt;"",ScheduledPayment,"")</f>
        <v>242.39213171976746</v>
      </c>
      <c r="F8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8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81" s="23">
        <f ca="1">IF(PaymentSchedule[[#This Row],[PMT NO]]&lt;&gt;"",PaymentSchedule[[#This Row],[TOTAL PAYMENT]]-PaymentSchedule[[#This Row],[INTEREST]],"")</f>
        <v>134.94479075951338</v>
      </c>
      <c r="I81" s="23">
        <f ca="1">IF(PaymentSchedule[[#This Row],[PMT NO]]&lt;&gt;"",PaymentSchedule[[#This Row],[BEGINNING BALANCE]]*(InterestRate/PaymentsPerYear),"")</f>
        <v>107.44734096025408</v>
      </c>
      <c r="J8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32099.25749731671</v>
      </c>
      <c r="K81" s="23">
        <f ca="1">IF(PaymentSchedule[[#This Row],[PMT NO]]&lt;&gt;"",SUM(INDEX(PaymentSchedule[INTEREST],1,1):PaymentSchedule[[#This Row],[INTEREST]]),"")</f>
        <v>7854.7460591015861</v>
      </c>
    </row>
    <row r="82" spans="2:11" x14ac:dyDescent="0.25">
      <c r="B82" s="24">
        <f ca="1">IF(LoanIsGood,IF(ROW()-ROW(PaymentSchedule[[#Headers],[PMT NO]])&gt;ScheduledNumberOfPayments,"",ROW()-ROW(PaymentSchedule[[#Headers],[PMT NO]])),"")</f>
        <v>66</v>
      </c>
      <c r="C82" s="22">
        <f ca="1">IF(PaymentSchedule[[#This Row],[PMT NO]]&lt;&gt;"",EOMONTH(LoanStartDate,ROW(PaymentSchedule[[#This Row],[PMT NO]])-ROW(PaymentSchedule[[#Headers],[PMT NO]])-2)+DAY(LoanStartDate),"")</f>
        <v>45551</v>
      </c>
      <c r="D82" s="23">
        <f ca="1">IF(PaymentSchedule[[#This Row],[PMT NO]]&lt;&gt;"",IF(ROW()-ROW(PaymentSchedule[[#Headers],[BEGINNING BALANCE]])=1,LoanAmount,INDEX(PaymentSchedule[ENDING BALANCE],ROW()-ROW(PaymentSchedule[[#Headers],[BEGINNING BALANCE]])-1)),"")</f>
        <v>32099.25749731671</v>
      </c>
      <c r="E82" s="23">
        <f ca="1">IF(PaymentSchedule[[#This Row],[PMT NO]]&lt;&gt;"",ScheduledPayment,"")</f>
        <v>242.39213171976746</v>
      </c>
      <c r="F8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8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82" s="23">
        <f ca="1">IF(PaymentSchedule[[#This Row],[PMT NO]]&lt;&gt;"",PaymentSchedule[[#This Row],[TOTAL PAYMENT]]-PaymentSchedule[[#This Row],[INTEREST]],"")</f>
        <v>135.39460672871175</v>
      </c>
      <c r="I82" s="23">
        <f ca="1">IF(PaymentSchedule[[#This Row],[PMT NO]]&lt;&gt;"",PaymentSchedule[[#This Row],[BEGINNING BALANCE]]*(InterestRate/PaymentsPerYear),"")</f>
        <v>106.99752499105571</v>
      </c>
      <c r="J8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31963.862890588</v>
      </c>
      <c r="K82" s="23">
        <f ca="1">IF(PaymentSchedule[[#This Row],[PMT NO]]&lt;&gt;"",SUM(INDEX(PaymentSchedule[INTEREST],1,1):PaymentSchedule[[#This Row],[INTEREST]]),"")</f>
        <v>7961.7435840926419</v>
      </c>
    </row>
    <row r="83" spans="2:11" x14ac:dyDescent="0.25">
      <c r="B83" s="24">
        <f ca="1">IF(LoanIsGood,IF(ROW()-ROW(PaymentSchedule[[#Headers],[PMT NO]])&gt;ScheduledNumberOfPayments,"",ROW()-ROW(PaymentSchedule[[#Headers],[PMT NO]])),"")</f>
        <v>67</v>
      </c>
      <c r="C83" s="22">
        <f ca="1">IF(PaymentSchedule[[#This Row],[PMT NO]]&lt;&gt;"",EOMONTH(LoanStartDate,ROW(PaymentSchedule[[#This Row],[PMT NO]])-ROW(PaymentSchedule[[#Headers],[PMT NO]])-2)+DAY(LoanStartDate),"")</f>
        <v>45581</v>
      </c>
      <c r="D83" s="23">
        <f ca="1">IF(PaymentSchedule[[#This Row],[PMT NO]]&lt;&gt;"",IF(ROW()-ROW(PaymentSchedule[[#Headers],[BEGINNING BALANCE]])=1,LoanAmount,INDEX(PaymentSchedule[ENDING BALANCE],ROW()-ROW(PaymentSchedule[[#Headers],[BEGINNING BALANCE]])-1)),"")</f>
        <v>31963.862890588</v>
      </c>
      <c r="E83" s="23">
        <f ca="1">IF(PaymentSchedule[[#This Row],[PMT NO]]&lt;&gt;"",ScheduledPayment,"")</f>
        <v>242.39213171976746</v>
      </c>
      <c r="F8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8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83" s="23">
        <f ca="1">IF(PaymentSchedule[[#This Row],[PMT NO]]&lt;&gt;"",PaymentSchedule[[#This Row],[TOTAL PAYMENT]]-PaymentSchedule[[#This Row],[INTEREST]],"")</f>
        <v>135.84592208447413</v>
      </c>
      <c r="I83" s="23">
        <f ca="1">IF(PaymentSchedule[[#This Row],[PMT NO]]&lt;&gt;"",PaymentSchedule[[#This Row],[BEGINNING BALANCE]]*(InterestRate/PaymentsPerYear),"")</f>
        <v>106.54620963529334</v>
      </c>
      <c r="J8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31828.016968503525</v>
      </c>
      <c r="K83" s="23">
        <f ca="1">IF(PaymentSchedule[[#This Row],[PMT NO]]&lt;&gt;"",SUM(INDEX(PaymentSchedule[INTEREST],1,1):PaymentSchedule[[#This Row],[INTEREST]]),"")</f>
        <v>8068.2897937279349</v>
      </c>
    </row>
    <row r="84" spans="2:11" x14ac:dyDescent="0.25">
      <c r="B84" s="24">
        <f ca="1">IF(LoanIsGood,IF(ROW()-ROW(PaymentSchedule[[#Headers],[PMT NO]])&gt;ScheduledNumberOfPayments,"",ROW()-ROW(PaymentSchedule[[#Headers],[PMT NO]])),"")</f>
        <v>68</v>
      </c>
      <c r="C84" s="22">
        <f ca="1">IF(PaymentSchedule[[#This Row],[PMT NO]]&lt;&gt;"",EOMONTH(LoanStartDate,ROW(PaymentSchedule[[#This Row],[PMT NO]])-ROW(PaymentSchedule[[#Headers],[PMT NO]])-2)+DAY(LoanStartDate),"")</f>
        <v>45612</v>
      </c>
      <c r="D84" s="23">
        <f ca="1">IF(PaymentSchedule[[#This Row],[PMT NO]]&lt;&gt;"",IF(ROW()-ROW(PaymentSchedule[[#Headers],[BEGINNING BALANCE]])=1,LoanAmount,INDEX(PaymentSchedule[ENDING BALANCE],ROW()-ROW(PaymentSchedule[[#Headers],[BEGINNING BALANCE]])-1)),"")</f>
        <v>31828.016968503525</v>
      </c>
      <c r="E84" s="23">
        <f ca="1">IF(PaymentSchedule[[#This Row],[PMT NO]]&lt;&gt;"",ScheduledPayment,"")</f>
        <v>242.39213171976746</v>
      </c>
      <c r="F8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8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84" s="23">
        <f ca="1">IF(PaymentSchedule[[#This Row],[PMT NO]]&lt;&gt;"",PaymentSchedule[[#This Row],[TOTAL PAYMENT]]-PaymentSchedule[[#This Row],[INTEREST]],"")</f>
        <v>136.29874182475572</v>
      </c>
      <c r="I84" s="23">
        <f ca="1">IF(PaymentSchedule[[#This Row],[PMT NO]]&lt;&gt;"",PaymentSchedule[[#This Row],[BEGINNING BALANCE]]*(InterestRate/PaymentsPerYear),"")</f>
        <v>106.09338989501175</v>
      </c>
      <c r="J8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31691.718226678771</v>
      </c>
      <c r="K84" s="23">
        <f ca="1">IF(PaymentSchedule[[#This Row],[PMT NO]]&lt;&gt;"",SUM(INDEX(PaymentSchedule[INTEREST],1,1):PaymentSchedule[[#This Row],[INTEREST]]),"")</f>
        <v>8174.3831836229465</v>
      </c>
    </row>
    <row r="85" spans="2:11" x14ac:dyDescent="0.25">
      <c r="B85" s="24">
        <f ca="1">IF(LoanIsGood,IF(ROW()-ROW(PaymentSchedule[[#Headers],[PMT NO]])&gt;ScheduledNumberOfPayments,"",ROW()-ROW(PaymentSchedule[[#Headers],[PMT NO]])),"")</f>
        <v>69</v>
      </c>
      <c r="C85" s="22">
        <f ca="1">IF(PaymentSchedule[[#This Row],[PMT NO]]&lt;&gt;"",EOMONTH(LoanStartDate,ROW(PaymentSchedule[[#This Row],[PMT NO]])-ROW(PaymentSchedule[[#Headers],[PMT NO]])-2)+DAY(LoanStartDate),"")</f>
        <v>45642</v>
      </c>
      <c r="D85" s="23">
        <f ca="1">IF(PaymentSchedule[[#This Row],[PMT NO]]&lt;&gt;"",IF(ROW()-ROW(PaymentSchedule[[#Headers],[BEGINNING BALANCE]])=1,LoanAmount,INDEX(PaymentSchedule[ENDING BALANCE],ROW()-ROW(PaymentSchedule[[#Headers],[BEGINNING BALANCE]])-1)),"")</f>
        <v>31691.718226678771</v>
      </c>
      <c r="E85" s="23">
        <f ca="1">IF(PaymentSchedule[[#This Row],[PMT NO]]&lt;&gt;"",ScheduledPayment,"")</f>
        <v>242.39213171976746</v>
      </c>
      <c r="F8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8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85" s="23">
        <f ca="1">IF(PaymentSchedule[[#This Row],[PMT NO]]&lt;&gt;"",PaymentSchedule[[#This Row],[TOTAL PAYMENT]]-PaymentSchedule[[#This Row],[INTEREST]],"")</f>
        <v>136.75307096417157</v>
      </c>
      <c r="I85" s="23">
        <f ca="1">IF(PaymentSchedule[[#This Row],[PMT NO]]&lt;&gt;"",PaymentSchedule[[#This Row],[BEGINNING BALANCE]]*(InterestRate/PaymentsPerYear),"")</f>
        <v>105.63906075559591</v>
      </c>
      <c r="J8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31554.965155714599</v>
      </c>
      <c r="K85" s="23">
        <f ca="1">IF(PaymentSchedule[[#This Row],[PMT NO]]&lt;&gt;"",SUM(INDEX(PaymentSchedule[INTEREST],1,1):PaymentSchedule[[#This Row],[INTEREST]]),"")</f>
        <v>8280.0222443785424</v>
      </c>
    </row>
    <row r="86" spans="2:11" x14ac:dyDescent="0.25">
      <c r="B86" s="24">
        <f ca="1">IF(LoanIsGood,IF(ROW()-ROW(PaymentSchedule[[#Headers],[PMT NO]])&gt;ScheduledNumberOfPayments,"",ROW()-ROW(PaymentSchedule[[#Headers],[PMT NO]])),"")</f>
        <v>70</v>
      </c>
      <c r="C86" s="22">
        <f ca="1">IF(PaymentSchedule[[#This Row],[PMT NO]]&lt;&gt;"",EOMONTH(LoanStartDate,ROW(PaymentSchedule[[#This Row],[PMT NO]])-ROW(PaymentSchedule[[#Headers],[PMT NO]])-2)+DAY(LoanStartDate),"")</f>
        <v>45673</v>
      </c>
      <c r="D86" s="23">
        <f ca="1">IF(PaymentSchedule[[#This Row],[PMT NO]]&lt;&gt;"",IF(ROW()-ROW(PaymentSchedule[[#Headers],[BEGINNING BALANCE]])=1,LoanAmount,INDEX(PaymentSchedule[ENDING BALANCE],ROW()-ROW(PaymentSchedule[[#Headers],[BEGINNING BALANCE]])-1)),"")</f>
        <v>31554.965155714599</v>
      </c>
      <c r="E86" s="23">
        <f ca="1">IF(PaymentSchedule[[#This Row],[PMT NO]]&lt;&gt;"",ScheduledPayment,"")</f>
        <v>242.39213171976746</v>
      </c>
      <c r="F8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8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86" s="23">
        <f ca="1">IF(PaymentSchedule[[#This Row],[PMT NO]]&lt;&gt;"",PaymentSchedule[[#This Row],[TOTAL PAYMENT]]-PaymentSchedule[[#This Row],[INTEREST]],"")</f>
        <v>137.20891453405213</v>
      </c>
      <c r="I86" s="23">
        <f ca="1">IF(PaymentSchedule[[#This Row],[PMT NO]]&lt;&gt;"",PaymentSchedule[[#This Row],[BEGINNING BALANCE]]*(InterestRate/PaymentsPerYear),"")</f>
        <v>105.18321718571534</v>
      </c>
      <c r="J8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31417.756241180548</v>
      </c>
      <c r="K86" s="23">
        <f ca="1">IF(PaymentSchedule[[#This Row],[PMT NO]]&lt;&gt;"",SUM(INDEX(PaymentSchedule[INTEREST],1,1):PaymentSchedule[[#This Row],[INTEREST]]),"")</f>
        <v>8385.2054615642573</v>
      </c>
    </row>
    <row r="87" spans="2:11" x14ac:dyDescent="0.25">
      <c r="B87" s="24">
        <f ca="1">IF(LoanIsGood,IF(ROW()-ROW(PaymentSchedule[[#Headers],[PMT NO]])&gt;ScheduledNumberOfPayments,"",ROW()-ROW(PaymentSchedule[[#Headers],[PMT NO]])),"")</f>
        <v>71</v>
      </c>
      <c r="C87" s="22">
        <f ca="1">IF(PaymentSchedule[[#This Row],[PMT NO]]&lt;&gt;"",EOMONTH(LoanStartDate,ROW(PaymentSchedule[[#This Row],[PMT NO]])-ROW(PaymentSchedule[[#Headers],[PMT NO]])-2)+DAY(LoanStartDate),"")</f>
        <v>45704</v>
      </c>
      <c r="D87" s="23">
        <f ca="1">IF(PaymentSchedule[[#This Row],[PMT NO]]&lt;&gt;"",IF(ROW()-ROW(PaymentSchedule[[#Headers],[BEGINNING BALANCE]])=1,LoanAmount,INDEX(PaymentSchedule[ENDING BALANCE],ROW()-ROW(PaymentSchedule[[#Headers],[BEGINNING BALANCE]])-1)),"")</f>
        <v>31417.756241180548</v>
      </c>
      <c r="E87" s="23">
        <f ca="1">IF(PaymentSchedule[[#This Row],[PMT NO]]&lt;&gt;"",ScheduledPayment,"")</f>
        <v>242.39213171976746</v>
      </c>
      <c r="F8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8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87" s="23">
        <f ca="1">IF(PaymentSchedule[[#This Row],[PMT NO]]&lt;&gt;"",PaymentSchedule[[#This Row],[TOTAL PAYMENT]]-PaymentSchedule[[#This Row],[INTEREST]],"")</f>
        <v>137.66627758249896</v>
      </c>
      <c r="I87" s="23">
        <f ca="1">IF(PaymentSchedule[[#This Row],[PMT NO]]&lt;&gt;"",PaymentSchedule[[#This Row],[BEGINNING BALANCE]]*(InterestRate/PaymentsPerYear),"")</f>
        <v>104.7258541372685</v>
      </c>
      <c r="J8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31280.08996359805</v>
      </c>
      <c r="K87" s="23">
        <f ca="1">IF(PaymentSchedule[[#This Row],[PMT NO]]&lt;&gt;"",SUM(INDEX(PaymentSchedule[INTEREST],1,1):PaymentSchedule[[#This Row],[INTEREST]]),"")</f>
        <v>8489.9313157015258</v>
      </c>
    </row>
    <row r="88" spans="2:11" x14ac:dyDescent="0.25">
      <c r="B88" s="24">
        <f ca="1">IF(LoanIsGood,IF(ROW()-ROW(PaymentSchedule[[#Headers],[PMT NO]])&gt;ScheduledNumberOfPayments,"",ROW()-ROW(PaymentSchedule[[#Headers],[PMT NO]])),"")</f>
        <v>72</v>
      </c>
      <c r="C88" s="22">
        <f ca="1">IF(PaymentSchedule[[#This Row],[PMT NO]]&lt;&gt;"",EOMONTH(LoanStartDate,ROW(PaymentSchedule[[#This Row],[PMT NO]])-ROW(PaymentSchedule[[#Headers],[PMT NO]])-2)+DAY(LoanStartDate),"")</f>
        <v>45732</v>
      </c>
      <c r="D88" s="23">
        <f ca="1">IF(PaymentSchedule[[#This Row],[PMT NO]]&lt;&gt;"",IF(ROW()-ROW(PaymentSchedule[[#Headers],[BEGINNING BALANCE]])=1,LoanAmount,INDEX(PaymentSchedule[ENDING BALANCE],ROW()-ROW(PaymentSchedule[[#Headers],[BEGINNING BALANCE]])-1)),"")</f>
        <v>31280.08996359805</v>
      </c>
      <c r="E88" s="23">
        <f ca="1">IF(PaymentSchedule[[#This Row],[PMT NO]]&lt;&gt;"",ScheduledPayment,"")</f>
        <v>242.39213171976746</v>
      </c>
      <c r="F8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8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88" s="23">
        <f ca="1">IF(PaymentSchedule[[#This Row],[PMT NO]]&lt;&gt;"",PaymentSchedule[[#This Row],[TOTAL PAYMENT]]-PaymentSchedule[[#This Row],[INTEREST]],"")</f>
        <v>138.12516517444061</v>
      </c>
      <c r="I88" s="23">
        <f ca="1">IF(PaymentSchedule[[#This Row],[PMT NO]]&lt;&gt;"",PaymentSchedule[[#This Row],[BEGINNING BALANCE]]*(InterestRate/PaymentsPerYear),"")</f>
        <v>104.26696654532684</v>
      </c>
      <c r="J8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31141.964798423607</v>
      </c>
      <c r="K88" s="23">
        <f ca="1">IF(PaymentSchedule[[#This Row],[PMT NO]]&lt;&gt;"",SUM(INDEX(PaymentSchedule[INTEREST],1,1):PaymentSchedule[[#This Row],[INTEREST]]),"")</f>
        <v>8594.1982822468526</v>
      </c>
    </row>
    <row r="89" spans="2:11" x14ac:dyDescent="0.25">
      <c r="B89" s="24">
        <f ca="1">IF(LoanIsGood,IF(ROW()-ROW(PaymentSchedule[[#Headers],[PMT NO]])&gt;ScheduledNumberOfPayments,"",ROW()-ROW(PaymentSchedule[[#Headers],[PMT NO]])),"")</f>
        <v>73</v>
      </c>
      <c r="C89" s="22">
        <f ca="1">IF(PaymentSchedule[[#This Row],[PMT NO]]&lt;&gt;"",EOMONTH(LoanStartDate,ROW(PaymentSchedule[[#This Row],[PMT NO]])-ROW(PaymentSchedule[[#Headers],[PMT NO]])-2)+DAY(LoanStartDate),"")</f>
        <v>45763</v>
      </c>
      <c r="D89" s="23">
        <f ca="1">IF(PaymentSchedule[[#This Row],[PMT NO]]&lt;&gt;"",IF(ROW()-ROW(PaymentSchedule[[#Headers],[BEGINNING BALANCE]])=1,LoanAmount,INDEX(PaymentSchedule[ENDING BALANCE],ROW()-ROW(PaymentSchedule[[#Headers],[BEGINNING BALANCE]])-1)),"")</f>
        <v>31141.964798423607</v>
      </c>
      <c r="E89" s="23">
        <f ca="1">IF(PaymentSchedule[[#This Row],[PMT NO]]&lt;&gt;"",ScheduledPayment,"")</f>
        <v>242.39213171976746</v>
      </c>
      <c r="F8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8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89" s="23">
        <f ca="1">IF(PaymentSchedule[[#This Row],[PMT NO]]&lt;&gt;"",PaymentSchedule[[#This Row],[TOTAL PAYMENT]]-PaymentSchedule[[#This Row],[INTEREST]],"")</f>
        <v>138.58558239168877</v>
      </c>
      <c r="I89" s="23">
        <f ca="1">IF(PaymentSchedule[[#This Row],[PMT NO]]&lt;&gt;"",PaymentSchedule[[#This Row],[BEGINNING BALANCE]]*(InterestRate/PaymentsPerYear),"")</f>
        <v>103.8065493280787</v>
      </c>
      <c r="J8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31003.379216031917</v>
      </c>
      <c r="K89" s="23">
        <f ca="1">IF(PaymentSchedule[[#This Row],[PMT NO]]&lt;&gt;"",SUM(INDEX(PaymentSchedule[INTEREST],1,1):PaymentSchedule[[#This Row],[INTEREST]]),"")</f>
        <v>8698.0048315749318</v>
      </c>
    </row>
    <row r="90" spans="2:11" x14ac:dyDescent="0.25">
      <c r="B90" s="24">
        <f ca="1">IF(LoanIsGood,IF(ROW()-ROW(PaymentSchedule[[#Headers],[PMT NO]])&gt;ScheduledNumberOfPayments,"",ROW()-ROW(PaymentSchedule[[#Headers],[PMT NO]])),"")</f>
        <v>74</v>
      </c>
      <c r="C90" s="22">
        <f ca="1">IF(PaymentSchedule[[#This Row],[PMT NO]]&lt;&gt;"",EOMONTH(LoanStartDate,ROW(PaymentSchedule[[#This Row],[PMT NO]])-ROW(PaymentSchedule[[#Headers],[PMT NO]])-2)+DAY(LoanStartDate),"")</f>
        <v>45793</v>
      </c>
      <c r="D90" s="23">
        <f ca="1">IF(PaymentSchedule[[#This Row],[PMT NO]]&lt;&gt;"",IF(ROW()-ROW(PaymentSchedule[[#Headers],[BEGINNING BALANCE]])=1,LoanAmount,INDEX(PaymentSchedule[ENDING BALANCE],ROW()-ROW(PaymentSchedule[[#Headers],[BEGINNING BALANCE]])-1)),"")</f>
        <v>31003.379216031917</v>
      </c>
      <c r="E90" s="23">
        <f ca="1">IF(PaymentSchedule[[#This Row],[PMT NO]]&lt;&gt;"",ScheduledPayment,"")</f>
        <v>242.39213171976746</v>
      </c>
      <c r="F9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9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90" s="23">
        <f ca="1">IF(PaymentSchedule[[#This Row],[PMT NO]]&lt;&gt;"",PaymentSchedule[[#This Row],[TOTAL PAYMENT]]-PaymentSchedule[[#This Row],[INTEREST]],"")</f>
        <v>139.04753433299442</v>
      </c>
      <c r="I90" s="23">
        <f ca="1">IF(PaymentSchedule[[#This Row],[PMT NO]]&lt;&gt;"",PaymentSchedule[[#This Row],[BEGINNING BALANCE]]*(InterestRate/PaymentsPerYear),"")</f>
        <v>103.34459738677306</v>
      </c>
      <c r="J9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30864.331681698925</v>
      </c>
      <c r="K90" s="23">
        <f ca="1">IF(PaymentSchedule[[#This Row],[PMT NO]]&lt;&gt;"",SUM(INDEX(PaymentSchedule[INTEREST],1,1):PaymentSchedule[[#This Row],[INTEREST]]),"")</f>
        <v>8801.3494289617047</v>
      </c>
    </row>
    <row r="91" spans="2:11" x14ac:dyDescent="0.25">
      <c r="B91" s="24">
        <f ca="1">IF(LoanIsGood,IF(ROW()-ROW(PaymentSchedule[[#Headers],[PMT NO]])&gt;ScheduledNumberOfPayments,"",ROW()-ROW(PaymentSchedule[[#Headers],[PMT NO]])),"")</f>
        <v>75</v>
      </c>
      <c r="C91" s="22">
        <f ca="1">IF(PaymentSchedule[[#This Row],[PMT NO]]&lt;&gt;"",EOMONTH(LoanStartDate,ROW(PaymentSchedule[[#This Row],[PMT NO]])-ROW(PaymentSchedule[[#Headers],[PMT NO]])-2)+DAY(LoanStartDate),"")</f>
        <v>45824</v>
      </c>
      <c r="D91" s="23">
        <f ca="1">IF(PaymentSchedule[[#This Row],[PMT NO]]&lt;&gt;"",IF(ROW()-ROW(PaymentSchedule[[#Headers],[BEGINNING BALANCE]])=1,LoanAmount,INDEX(PaymentSchedule[ENDING BALANCE],ROW()-ROW(PaymentSchedule[[#Headers],[BEGINNING BALANCE]])-1)),"")</f>
        <v>30864.331681698925</v>
      </c>
      <c r="E91" s="23">
        <f ca="1">IF(PaymentSchedule[[#This Row],[PMT NO]]&lt;&gt;"",ScheduledPayment,"")</f>
        <v>242.39213171976746</v>
      </c>
      <c r="F9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9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91" s="23">
        <f ca="1">IF(PaymentSchedule[[#This Row],[PMT NO]]&lt;&gt;"",PaymentSchedule[[#This Row],[TOTAL PAYMENT]]-PaymentSchedule[[#This Row],[INTEREST]],"")</f>
        <v>139.51102611410437</v>
      </c>
      <c r="I91" s="23">
        <f ca="1">IF(PaymentSchedule[[#This Row],[PMT NO]]&lt;&gt;"",PaymentSchedule[[#This Row],[BEGINNING BALANCE]]*(InterestRate/PaymentsPerYear),"")</f>
        <v>102.88110560566309</v>
      </c>
      <c r="J9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30724.820655584819</v>
      </c>
      <c r="K91" s="23">
        <f ca="1">IF(PaymentSchedule[[#This Row],[PMT NO]]&lt;&gt;"",SUM(INDEX(PaymentSchedule[INTEREST],1,1):PaymentSchedule[[#This Row],[INTEREST]]),"")</f>
        <v>8904.2305345673685</v>
      </c>
    </row>
    <row r="92" spans="2:11" x14ac:dyDescent="0.25">
      <c r="B92" s="24">
        <f ca="1">IF(LoanIsGood,IF(ROW()-ROW(PaymentSchedule[[#Headers],[PMT NO]])&gt;ScheduledNumberOfPayments,"",ROW()-ROW(PaymentSchedule[[#Headers],[PMT NO]])),"")</f>
        <v>76</v>
      </c>
      <c r="C92" s="22">
        <f ca="1">IF(PaymentSchedule[[#This Row],[PMT NO]]&lt;&gt;"",EOMONTH(LoanStartDate,ROW(PaymentSchedule[[#This Row],[PMT NO]])-ROW(PaymentSchedule[[#Headers],[PMT NO]])-2)+DAY(LoanStartDate),"")</f>
        <v>45854</v>
      </c>
      <c r="D92" s="23">
        <f ca="1">IF(PaymentSchedule[[#This Row],[PMT NO]]&lt;&gt;"",IF(ROW()-ROW(PaymentSchedule[[#Headers],[BEGINNING BALANCE]])=1,LoanAmount,INDEX(PaymentSchedule[ENDING BALANCE],ROW()-ROW(PaymentSchedule[[#Headers],[BEGINNING BALANCE]])-1)),"")</f>
        <v>30724.820655584819</v>
      </c>
      <c r="E92" s="23">
        <f ca="1">IF(PaymentSchedule[[#This Row],[PMT NO]]&lt;&gt;"",ScheduledPayment,"")</f>
        <v>242.39213171976746</v>
      </c>
      <c r="F9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9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92" s="23">
        <f ca="1">IF(PaymentSchedule[[#This Row],[PMT NO]]&lt;&gt;"",PaymentSchedule[[#This Row],[TOTAL PAYMENT]]-PaymentSchedule[[#This Row],[INTEREST]],"")</f>
        <v>139.97606286781806</v>
      </c>
      <c r="I92" s="23">
        <f ca="1">IF(PaymentSchedule[[#This Row],[PMT NO]]&lt;&gt;"",PaymentSchedule[[#This Row],[BEGINNING BALANCE]]*(InterestRate/PaymentsPerYear),"")</f>
        <v>102.4160688519494</v>
      </c>
      <c r="J9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30584.844592717</v>
      </c>
      <c r="K92" s="23">
        <f ca="1">IF(PaymentSchedule[[#This Row],[PMT NO]]&lt;&gt;"",SUM(INDEX(PaymentSchedule[INTEREST],1,1):PaymentSchedule[[#This Row],[INTEREST]]),"")</f>
        <v>9006.6466034193181</v>
      </c>
    </row>
    <row r="93" spans="2:11" x14ac:dyDescent="0.25">
      <c r="B93" s="24">
        <f ca="1">IF(LoanIsGood,IF(ROW()-ROW(PaymentSchedule[[#Headers],[PMT NO]])&gt;ScheduledNumberOfPayments,"",ROW()-ROW(PaymentSchedule[[#Headers],[PMT NO]])),"")</f>
        <v>77</v>
      </c>
      <c r="C93" s="22">
        <f ca="1">IF(PaymentSchedule[[#This Row],[PMT NO]]&lt;&gt;"",EOMONTH(LoanStartDate,ROW(PaymentSchedule[[#This Row],[PMT NO]])-ROW(PaymentSchedule[[#Headers],[PMT NO]])-2)+DAY(LoanStartDate),"")</f>
        <v>45885</v>
      </c>
      <c r="D93" s="23">
        <f ca="1">IF(PaymentSchedule[[#This Row],[PMT NO]]&lt;&gt;"",IF(ROW()-ROW(PaymentSchedule[[#Headers],[BEGINNING BALANCE]])=1,LoanAmount,INDEX(PaymentSchedule[ENDING BALANCE],ROW()-ROW(PaymentSchedule[[#Headers],[BEGINNING BALANCE]])-1)),"")</f>
        <v>30584.844592717</v>
      </c>
      <c r="E93" s="23">
        <f ca="1">IF(PaymentSchedule[[#This Row],[PMT NO]]&lt;&gt;"",ScheduledPayment,"")</f>
        <v>242.39213171976746</v>
      </c>
      <c r="F9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9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93" s="23">
        <f ca="1">IF(PaymentSchedule[[#This Row],[PMT NO]]&lt;&gt;"",PaymentSchedule[[#This Row],[TOTAL PAYMENT]]-PaymentSchedule[[#This Row],[INTEREST]],"")</f>
        <v>140.4426497440441</v>
      </c>
      <c r="I93" s="23">
        <f ca="1">IF(PaymentSchedule[[#This Row],[PMT NO]]&lt;&gt;"",PaymentSchedule[[#This Row],[BEGINNING BALANCE]]*(InterestRate/PaymentsPerYear),"")</f>
        <v>101.94948197572334</v>
      </c>
      <c r="J9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30444.401942972956</v>
      </c>
      <c r="K93" s="23">
        <f ca="1">IF(PaymentSchedule[[#This Row],[PMT NO]]&lt;&gt;"",SUM(INDEX(PaymentSchedule[INTEREST],1,1):PaymentSchedule[[#This Row],[INTEREST]]),"")</f>
        <v>9108.5960853950419</v>
      </c>
    </row>
    <row r="94" spans="2:11" x14ac:dyDescent="0.25">
      <c r="B94" s="24">
        <f ca="1">IF(LoanIsGood,IF(ROW()-ROW(PaymentSchedule[[#Headers],[PMT NO]])&gt;ScheduledNumberOfPayments,"",ROW()-ROW(PaymentSchedule[[#Headers],[PMT NO]])),"")</f>
        <v>78</v>
      </c>
      <c r="C94" s="22">
        <f ca="1">IF(PaymentSchedule[[#This Row],[PMT NO]]&lt;&gt;"",EOMONTH(LoanStartDate,ROW(PaymentSchedule[[#This Row],[PMT NO]])-ROW(PaymentSchedule[[#Headers],[PMT NO]])-2)+DAY(LoanStartDate),"")</f>
        <v>45916</v>
      </c>
      <c r="D94" s="23">
        <f ca="1">IF(PaymentSchedule[[#This Row],[PMT NO]]&lt;&gt;"",IF(ROW()-ROW(PaymentSchedule[[#Headers],[BEGINNING BALANCE]])=1,LoanAmount,INDEX(PaymentSchedule[ENDING BALANCE],ROW()-ROW(PaymentSchedule[[#Headers],[BEGINNING BALANCE]])-1)),"")</f>
        <v>30444.401942972956</v>
      </c>
      <c r="E94" s="23">
        <f ca="1">IF(PaymentSchedule[[#This Row],[PMT NO]]&lt;&gt;"",ScheduledPayment,"")</f>
        <v>242.39213171976746</v>
      </c>
      <c r="F9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9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94" s="23">
        <f ca="1">IF(PaymentSchedule[[#This Row],[PMT NO]]&lt;&gt;"",PaymentSchedule[[#This Row],[TOTAL PAYMENT]]-PaymentSchedule[[#This Row],[INTEREST]],"")</f>
        <v>140.91079190985761</v>
      </c>
      <c r="I94" s="23">
        <f ca="1">IF(PaymentSchedule[[#This Row],[PMT NO]]&lt;&gt;"",PaymentSchedule[[#This Row],[BEGINNING BALANCE]]*(InterestRate/PaymentsPerYear),"")</f>
        <v>101.48133980990985</v>
      </c>
      <c r="J9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30303.491151063099</v>
      </c>
      <c r="K94" s="23">
        <f ca="1">IF(PaymentSchedule[[#This Row],[PMT NO]]&lt;&gt;"",SUM(INDEX(PaymentSchedule[INTEREST],1,1):PaymentSchedule[[#This Row],[INTEREST]]),"")</f>
        <v>9210.0774252049523</v>
      </c>
    </row>
    <row r="95" spans="2:11" x14ac:dyDescent="0.25">
      <c r="B95" s="24">
        <f ca="1">IF(LoanIsGood,IF(ROW()-ROW(PaymentSchedule[[#Headers],[PMT NO]])&gt;ScheduledNumberOfPayments,"",ROW()-ROW(PaymentSchedule[[#Headers],[PMT NO]])),"")</f>
        <v>79</v>
      </c>
      <c r="C95" s="22">
        <f ca="1">IF(PaymentSchedule[[#This Row],[PMT NO]]&lt;&gt;"",EOMONTH(LoanStartDate,ROW(PaymentSchedule[[#This Row],[PMT NO]])-ROW(PaymentSchedule[[#Headers],[PMT NO]])-2)+DAY(LoanStartDate),"")</f>
        <v>45946</v>
      </c>
      <c r="D95" s="23">
        <f ca="1">IF(PaymentSchedule[[#This Row],[PMT NO]]&lt;&gt;"",IF(ROW()-ROW(PaymentSchedule[[#Headers],[BEGINNING BALANCE]])=1,LoanAmount,INDEX(PaymentSchedule[ENDING BALANCE],ROW()-ROW(PaymentSchedule[[#Headers],[BEGINNING BALANCE]])-1)),"")</f>
        <v>30303.491151063099</v>
      </c>
      <c r="E95" s="23">
        <f ca="1">IF(PaymentSchedule[[#This Row],[PMT NO]]&lt;&gt;"",ScheduledPayment,"")</f>
        <v>242.39213171976746</v>
      </c>
      <c r="F9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9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95" s="23">
        <f ca="1">IF(PaymentSchedule[[#This Row],[PMT NO]]&lt;&gt;"",PaymentSchedule[[#This Row],[TOTAL PAYMENT]]-PaymentSchedule[[#This Row],[INTEREST]],"")</f>
        <v>141.38049454955711</v>
      </c>
      <c r="I95" s="23">
        <f ca="1">IF(PaymentSchedule[[#This Row],[PMT NO]]&lt;&gt;"",PaymentSchedule[[#This Row],[BEGINNING BALANCE]]*(InterestRate/PaymentsPerYear),"")</f>
        <v>101.01163717021034</v>
      </c>
      <c r="J9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30162.110656513541</v>
      </c>
      <c r="K95" s="23">
        <f ca="1">IF(PaymentSchedule[[#This Row],[PMT NO]]&lt;&gt;"",SUM(INDEX(PaymentSchedule[INTEREST],1,1):PaymentSchedule[[#This Row],[INTEREST]]),"")</f>
        <v>9311.089062375162</v>
      </c>
    </row>
    <row r="96" spans="2:11" x14ac:dyDescent="0.25">
      <c r="B96" s="24">
        <f ca="1">IF(LoanIsGood,IF(ROW()-ROW(PaymentSchedule[[#Headers],[PMT NO]])&gt;ScheduledNumberOfPayments,"",ROW()-ROW(PaymentSchedule[[#Headers],[PMT NO]])),"")</f>
        <v>80</v>
      </c>
      <c r="C96" s="22">
        <f ca="1">IF(PaymentSchedule[[#This Row],[PMT NO]]&lt;&gt;"",EOMONTH(LoanStartDate,ROW(PaymentSchedule[[#This Row],[PMT NO]])-ROW(PaymentSchedule[[#Headers],[PMT NO]])-2)+DAY(LoanStartDate),"")</f>
        <v>45977</v>
      </c>
      <c r="D96" s="23">
        <f ca="1">IF(PaymentSchedule[[#This Row],[PMT NO]]&lt;&gt;"",IF(ROW()-ROW(PaymentSchedule[[#Headers],[BEGINNING BALANCE]])=1,LoanAmount,INDEX(PaymentSchedule[ENDING BALANCE],ROW()-ROW(PaymentSchedule[[#Headers],[BEGINNING BALANCE]])-1)),"")</f>
        <v>30162.110656513541</v>
      </c>
      <c r="E96" s="23">
        <f ca="1">IF(PaymentSchedule[[#This Row],[PMT NO]]&lt;&gt;"",ScheduledPayment,"")</f>
        <v>242.39213171976746</v>
      </c>
      <c r="F9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9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96" s="23">
        <f ca="1">IF(PaymentSchedule[[#This Row],[PMT NO]]&lt;&gt;"",PaymentSchedule[[#This Row],[TOTAL PAYMENT]]-PaymentSchedule[[#This Row],[INTEREST]],"")</f>
        <v>141.85176286472233</v>
      </c>
      <c r="I96" s="23">
        <f ca="1">IF(PaymentSchedule[[#This Row],[PMT NO]]&lt;&gt;"",PaymentSchedule[[#This Row],[BEGINNING BALANCE]]*(InterestRate/PaymentsPerYear),"")</f>
        <v>100.54036885504514</v>
      </c>
      <c r="J9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30020.258893648817</v>
      </c>
      <c r="K96" s="23">
        <f ca="1">IF(PaymentSchedule[[#This Row],[PMT NO]]&lt;&gt;"",SUM(INDEX(PaymentSchedule[INTEREST],1,1):PaymentSchedule[[#This Row],[INTEREST]]),"")</f>
        <v>9411.629431230207</v>
      </c>
    </row>
    <row r="97" spans="2:11" x14ac:dyDescent="0.25">
      <c r="B97" s="24">
        <f ca="1">IF(LoanIsGood,IF(ROW()-ROW(PaymentSchedule[[#Headers],[PMT NO]])&gt;ScheduledNumberOfPayments,"",ROW()-ROW(PaymentSchedule[[#Headers],[PMT NO]])),"")</f>
        <v>81</v>
      </c>
      <c r="C97" s="22">
        <f ca="1">IF(PaymentSchedule[[#This Row],[PMT NO]]&lt;&gt;"",EOMONTH(LoanStartDate,ROW(PaymentSchedule[[#This Row],[PMT NO]])-ROW(PaymentSchedule[[#Headers],[PMT NO]])-2)+DAY(LoanStartDate),"")</f>
        <v>46007</v>
      </c>
      <c r="D97" s="23">
        <f ca="1">IF(PaymentSchedule[[#This Row],[PMT NO]]&lt;&gt;"",IF(ROW()-ROW(PaymentSchedule[[#Headers],[BEGINNING BALANCE]])=1,LoanAmount,INDEX(PaymentSchedule[ENDING BALANCE],ROW()-ROW(PaymentSchedule[[#Headers],[BEGINNING BALANCE]])-1)),"")</f>
        <v>30020.258893648817</v>
      </c>
      <c r="E97" s="23">
        <f ca="1">IF(PaymentSchedule[[#This Row],[PMT NO]]&lt;&gt;"",ScheduledPayment,"")</f>
        <v>242.39213171976746</v>
      </c>
      <c r="F9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9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97" s="23">
        <f ca="1">IF(PaymentSchedule[[#This Row],[PMT NO]]&lt;&gt;"",PaymentSchedule[[#This Row],[TOTAL PAYMENT]]-PaymentSchedule[[#This Row],[INTEREST]],"")</f>
        <v>142.32460207427141</v>
      </c>
      <c r="I97" s="23">
        <f ca="1">IF(PaymentSchedule[[#This Row],[PMT NO]]&lt;&gt;"",PaymentSchedule[[#This Row],[BEGINNING BALANCE]]*(InterestRate/PaymentsPerYear),"")</f>
        <v>100.06752964549607</v>
      </c>
      <c r="J9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29877.934291574547</v>
      </c>
      <c r="K97" s="23">
        <f ca="1">IF(PaymentSchedule[[#This Row],[PMT NO]]&lt;&gt;"",SUM(INDEX(PaymentSchedule[INTEREST],1,1):PaymentSchedule[[#This Row],[INTEREST]]),"")</f>
        <v>9511.6969608757026</v>
      </c>
    </row>
    <row r="98" spans="2:11" x14ac:dyDescent="0.25">
      <c r="B98" s="24">
        <f ca="1">IF(LoanIsGood,IF(ROW()-ROW(PaymentSchedule[[#Headers],[PMT NO]])&gt;ScheduledNumberOfPayments,"",ROW()-ROW(PaymentSchedule[[#Headers],[PMT NO]])),"")</f>
        <v>82</v>
      </c>
      <c r="C98" s="22">
        <f ca="1">IF(PaymentSchedule[[#This Row],[PMT NO]]&lt;&gt;"",EOMONTH(LoanStartDate,ROW(PaymentSchedule[[#This Row],[PMT NO]])-ROW(PaymentSchedule[[#Headers],[PMT NO]])-2)+DAY(LoanStartDate),"")</f>
        <v>46038</v>
      </c>
      <c r="D98" s="23">
        <f ca="1">IF(PaymentSchedule[[#This Row],[PMT NO]]&lt;&gt;"",IF(ROW()-ROW(PaymentSchedule[[#Headers],[BEGINNING BALANCE]])=1,LoanAmount,INDEX(PaymentSchedule[ENDING BALANCE],ROW()-ROW(PaymentSchedule[[#Headers],[BEGINNING BALANCE]])-1)),"")</f>
        <v>29877.934291574547</v>
      </c>
      <c r="E98" s="23">
        <f ca="1">IF(PaymentSchedule[[#This Row],[PMT NO]]&lt;&gt;"",ScheduledPayment,"")</f>
        <v>242.39213171976746</v>
      </c>
      <c r="F9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9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98" s="23">
        <f ca="1">IF(PaymentSchedule[[#This Row],[PMT NO]]&lt;&gt;"",PaymentSchedule[[#This Row],[TOTAL PAYMENT]]-PaymentSchedule[[#This Row],[INTEREST]],"")</f>
        <v>142.79901741451897</v>
      </c>
      <c r="I98" s="23">
        <f ca="1">IF(PaymentSchedule[[#This Row],[PMT NO]]&lt;&gt;"",PaymentSchedule[[#This Row],[BEGINNING BALANCE]]*(InterestRate/PaymentsPerYear),"")</f>
        <v>99.593114305248491</v>
      </c>
      <c r="J9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29735.135274160028</v>
      </c>
      <c r="K98" s="23">
        <f ca="1">IF(PaymentSchedule[[#This Row],[PMT NO]]&lt;&gt;"",SUM(INDEX(PaymentSchedule[INTEREST],1,1):PaymentSchedule[[#This Row],[INTEREST]]),"")</f>
        <v>9611.2900751809502</v>
      </c>
    </row>
    <row r="99" spans="2:11" x14ac:dyDescent="0.25">
      <c r="B99" s="24">
        <f ca="1">IF(LoanIsGood,IF(ROW()-ROW(PaymentSchedule[[#Headers],[PMT NO]])&gt;ScheduledNumberOfPayments,"",ROW()-ROW(PaymentSchedule[[#Headers],[PMT NO]])),"")</f>
        <v>83</v>
      </c>
      <c r="C99" s="22">
        <f ca="1">IF(PaymentSchedule[[#This Row],[PMT NO]]&lt;&gt;"",EOMONTH(LoanStartDate,ROW(PaymentSchedule[[#This Row],[PMT NO]])-ROW(PaymentSchedule[[#Headers],[PMT NO]])-2)+DAY(LoanStartDate),"")</f>
        <v>46069</v>
      </c>
      <c r="D99" s="23">
        <f ca="1">IF(PaymentSchedule[[#This Row],[PMT NO]]&lt;&gt;"",IF(ROW()-ROW(PaymentSchedule[[#Headers],[BEGINNING BALANCE]])=1,LoanAmount,INDEX(PaymentSchedule[ENDING BALANCE],ROW()-ROW(PaymentSchedule[[#Headers],[BEGINNING BALANCE]])-1)),"")</f>
        <v>29735.135274160028</v>
      </c>
      <c r="E99" s="23">
        <f ca="1">IF(PaymentSchedule[[#This Row],[PMT NO]]&lt;&gt;"",ScheduledPayment,"")</f>
        <v>242.39213171976746</v>
      </c>
      <c r="F9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9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99" s="23">
        <f ca="1">IF(PaymentSchedule[[#This Row],[PMT NO]]&lt;&gt;"",PaymentSchedule[[#This Row],[TOTAL PAYMENT]]-PaymentSchedule[[#This Row],[INTEREST]],"")</f>
        <v>143.27501413923403</v>
      </c>
      <c r="I99" s="23">
        <f ca="1">IF(PaymentSchedule[[#This Row],[PMT NO]]&lt;&gt;"",PaymentSchedule[[#This Row],[BEGINNING BALANCE]]*(InterestRate/PaymentsPerYear),"")</f>
        <v>99.117117580533431</v>
      </c>
      <c r="J9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29591.860260020792</v>
      </c>
      <c r="K99" s="23">
        <f ca="1">IF(PaymentSchedule[[#This Row],[PMT NO]]&lt;&gt;"",SUM(INDEX(PaymentSchedule[INTEREST],1,1):PaymentSchedule[[#This Row],[INTEREST]]),"")</f>
        <v>9710.4071927614841</v>
      </c>
    </row>
    <row r="100" spans="2:11" x14ac:dyDescent="0.25">
      <c r="B100" s="24">
        <f ca="1">IF(LoanIsGood,IF(ROW()-ROW(PaymentSchedule[[#Headers],[PMT NO]])&gt;ScheduledNumberOfPayments,"",ROW()-ROW(PaymentSchedule[[#Headers],[PMT NO]])),"")</f>
        <v>84</v>
      </c>
      <c r="C100" s="22">
        <f ca="1">IF(PaymentSchedule[[#This Row],[PMT NO]]&lt;&gt;"",EOMONTH(LoanStartDate,ROW(PaymentSchedule[[#This Row],[PMT NO]])-ROW(PaymentSchedule[[#Headers],[PMT NO]])-2)+DAY(LoanStartDate),"")</f>
        <v>46097</v>
      </c>
      <c r="D100" s="23">
        <f ca="1">IF(PaymentSchedule[[#This Row],[PMT NO]]&lt;&gt;"",IF(ROW()-ROW(PaymentSchedule[[#Headers],[BEGINNING BALANCE]])=1,LoanAmount,INDEX(PaymentSchedule[ENDING BALANCE],ROW()-ROW(PaymentSchedule[[#Headers],[BEGINNING BALANCE]])-1)),"")</f>
        <v>29591.860260020792</v>
      </c>
      <c r="E100" s="23">
        <f ca="1">IF(PaymentSchedule[[#This Row],[PMT NO]]&lt;&gt;"",ScheduledPayment,"")</f>
        <v>242.39213171976746</v>
      </c>
      <c r="F10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0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00" s="23">
        <f ca="1">IF(PaymentSchedule[[#This Row],[PMT NO]]&lt;&gt;"",PaymentSchedule[[#This Row],[TOTAL PAYMENT]]-PaymentSchedule[[#This Row],[INTEREST]],"")</f>
        <v>143.75259751969816</v>
      </c>
      <c r="I100" s="23">
        <f ca="1">IF(PaymentSchedule[[#This Row],[PMT NO]]&lt;&gt;"",PaymentSchedule[[#This Row],[BEGINNING BALANCE]]*(InterestRate/PaymentsPerYear),"")</f>
        <v>98.63953420006932</v>
      </c>
      <c r="J10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29448.107662501094</v>
      </c>
      <c r="K100" s="23">
        <f ca="1">IF(PaymentSchedule[[#This Row],[PMT NO]]&lt;&gt;"",SUM(INDEX(PaymentSchedule[INTEREST],1,1):PaymentSchedule[[#This Row],[INTEREST]]),"")</f>
        <v>9809.0467269615528</v>
      </c>
    </row>
    <row r="101" spans="2:11" x14ac:dyDescent="0.25">
      <c r="B101" s="24">
        <f ca="1">IF(LoanIsGood,IF(ROW()-ROW(PaymentSchedule[[#Headers],[PMT NO]])&gt;ScheduledNumberOfPayments,"",ROW()-ROW(PaymentSchedule[[#Headers],[PMT NO]])),"")</f>
        <v>85</v>
      </c>
      <c r="C101" s="22">
        <f ca="1">IF(PaymentSchedule[[#This Row],[PMT NO]]&lt;&gt;"",EOMONTH(LoanStartDate,ROW(PaymentSchedule[[#This Row],[PMT NO]])-ROW(PaymentSchedule[[#Headers],[PMT NO]])-2)+DAY(LoanStartDate),"")</f>
        <v>46128</v>
      </c>
      <c r="D101" s="23">
        <f ca="1">IF(PaymentSchedule[[#This Row],[PMT NO]]&lt;&gt;"",IF(ROW()-ROW(PaymentSchedule[[#Headers],[BEGINNING BALANCE]])=1,LoanAmount,INDEX(PaymentSchedule[ENDING BALANCE],ROW()-ROW(PaymentSchedule[[#Headers],[BEGINNING BALANCE]])-1)),"")</f>
        <v>29448.107662501094</v>
      </c>
      <c r="E101" s="23">
        <f ca="1">IF(PaymentSchedule[[#This Row],[PMT NO]]&lt;&gt;"",ScheduledPayment,"")</f>
        <v>242.39213171976746</v>
      </c>
      <c r="F10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0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01" s="23">
        <f ca="1">IF(PaymentSchedule[[#This Row],[PMT NO]]&lt;&gt;"",PaymentSchedule[[#This Row],[TOTAL PAYMENT]]-PaymentSchedule[[#This Row],[INTEREST]],"")</f>
        <v>144.23177284476381</v>
      </c>
      <c r="I101" s="23">
        <f ca="1">IF(PaymentSchedule[[#This Row],[PMT NO]]&lt;&gt;"",PaymentSchedule[[#This Row],[BEGINNING BALANCE]]*(InterestRate/PaymentsPerYear),"")</f>
        <v>98.160358875003652</v>
      </c>
      <c r="J10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29303.87588965633</v>
      </c>
      <c r="K101" s="23">
        <f ca="1">IF(PaymentSchedule[[#This Row],[PMT NO]]&lt;&gt;"",SUM(INDEX(PaymentSchedule[INTEREST],1,1):PaymentSchedule[[#This Row],[INTEREST]]),"")</f>
        <v>9907.2070858365569</v>
      </c>
    </row>
    <row r="102" spans="2:11" x14ac:dyDescent="0.25">
      <c r="B102" s="24">
        <f ca="1">IF(LoanIsGood,IF(ROW()-ROW(PaymentSchedule[[#Headers],[PMT NO]])&gt;ScheduledNumberOfPayments,"",ROW()-ROW(PaymentSchedule[[#Headers],[PMT NO]])),"")</f>
        <v>86</v>
      </c>
      <c r="C102" s="22">
        <f ca="1">IF(PaymentSchedule[[#This Row],[PMT NO]]&lt;&gt;"",EOMONTH(LoanStartDate,ROW(PaymentSchedule[[#This Row],[PMT NO]])-ROW(PaymentSchedule[[#Headers],[PMT NO]])-2)+DAY(LoanStartDate),"")</f>
        <v>46158</v>
      </c>
      <c r="D102" s="23">
        <f ca="1">IF(PaymentSchedule[[#This Row],[PMT NO]]&lt;&gt;"",IF(ROW()-ROW(PaymentSchedule[[#Headers],[BEGINNING BALANCE]])=1,LoanAmount,INDEX(PaymentSchedule[ENDING BALANCE],ROW()-ROW(PaymentSchedule[[#Headers],[BEGINNING BALANCE]])-1)),"")</f>
        <v>29303.87588965633</v>
      </c>
      <c r="E102" s="23">
        <f ca="1">IF(PaymentSchedule[[#This Row],[PMT NO]]&lt;&gt;"",ScheduledPayment,"")</f>
        <v>242.39213171976746</v>
      </c>
      <c r="F10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0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02" s="23">
        <f ca="1">IF(PaymentSchedule[[#This Row],[PMT NO]]&lt;&gt;"",PaymentSchedule[[#This Row],[TOTAL PAYMENT]]-PaymentSchedule[[#This Row],[INTEREST]],"")</f>
        <v>144.71254542091302</v>
      </c>
      <c r="I102" s="23">
        <f ca="1">IF(PaymentSchedule[[#This Row],[PMT NO]]&lt;&gt;"",PaymentSchedule[[#This Row],[BEGINNING BALANCE]]*(InterestRate/PaymentsPerYear),"")</f>
        <v>97.679586298854446</v>
      </c>
      <c r="J10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29159.163344235418</v>
      </c>
      <c r="K102" s="23">
        <f ca="1">IF(PaymentSchedule[[#This Row],[PMT NO]]&lt;&gt;"",SUM(INDEX(PaymentSchedule[INTEREST],1,1):PaymentSchedule[[#This Row],[INTEREST]]),"")</f>
        <v>10004.886672135412</v>
      </c>
    </row>
    <row r="103" spans="2:11" x14ac:dyDescent="0.25">
      <c r="B103" s="24">
        <f ca="1">IF(LoanIsGood,IF(ROW()-ROW(PaymentSchedule[[#Headers],[PMT NO]])&gt;ScheduledNumberOfPayments,"",ROW()-ROW(PaymentSchedule[[#Headers],[PMT NO]])),"")</f>
        <v>87</v>
      </c>
      <c r="C103" s="22">
        <f ca="1">IF(PaymentSchedule[[#This Row],[PMT NO]]&lt;&gt;"",EOMONTH(LoanStartDate,ROW(PaymentSchedule[[#This Row],[PMT NO]])-ROW(PaymentSchedule[[#Headers],[PMT NO]])-2)+DAY(LoanStartDate),"")</f>
        <v>46189</v>
      </c>
      <c r="D103" s="23">
        <f ca="1">IF(PaymentSchedule[[#This Row],[PMT NO]]&lt;&gt;"",IF(ROW()-ROW(PaymentSchedule[[#Headers],[BEGINNING BALANCE]])=1,LoanAmount,INDEX(PaymentSchedule[ENDING BALANCE],ROW()-ROW(PaymentSchedule[[#Headers],[BEGINNING BALANCE]])-1)),"")</f>
        <v>29159.163344235418</v>
      </c>
      <c r="E103" s="23">
        <f ca="1">IF(PaymentSchedule[[#This Row],[PMT NO]]&lt;&gt;"",ScheduledPayment,"")</f>
        <v>242.39213171976746</v>
      </c>
      <c r="F10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0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03" s="23">
        <f ca="1">IF(PaymentSchedule[[#This Row],[PMT NO]]&lt;&gt;"",PaymentSchedule[[#This Row],[TOTAL PAYMENT]]-PaymentSchedule[[#This Row],[INTEREST]],"")</f>
        <v>145.19492057231605</v>
      </c>
      <c r="I103" s="23">
        <f ca="1">IF(PaymentSchedule[[#This Row],[PMT NO]]&lt;&gt;"",PaymentSchedule[[#This Row],[BEGINNING BALANCE]]*(InterestRate/PaymentsPerYear),"")</f>
        <v>97.197211147451398</v>
      </c>
      <c r="J10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29013.9684236631</v>
      </c>
      <c r="K103" s="23">
        <f ca="1">IF(PaymentSchedule[[#This Row],[PMT NO]]&lt;&gt;"",SUM(INDEX(PaymentSchedule[INTEREST],1,1):PaymentSchedule[[#This Row],[INTEREST]]),"")</f>
        <v>10102.083883282863</v>
      </c>
    </row>
    <row r="104" spans="2:11" x14ac:dyDescent="0.25">
      <c r="B104" s="24">
        <f ca="1">IF(LoanIsGood,IF(ROW()-ROW(PaymentSchedule[[#Headers],[PMT NO]])&gt;ScheduledNumberOfPayments,"",ROW()-ROW(PaymentSchedule[[#Headers],[PMT NO]])),"")</f>
        <v>88</v>
      </c>
      <c r="C104" s="22">
        <f ca="1">IF(PaymentSchedule[[#This Row],[PMT NO]]&lt;&gt;"",EOMONTH(LoanStartDate,ROW(PaymentSchedule[[#This Row],[PMT NO]])-ROW(PaymentSchedule[[#Headers],[PMT NO]])-2)+DAY(LoanStartDate),"")</f>
        <v>46219</v>
      </c>
      <c r="D104" s="23">
        <f ca="1">IF(PaymentSchedule[[#This Row],[PMT NO]]&lt;&gt;"",IF(ROW()-ROW(PaymentSchedule[[#Headers],[BEGINNING BALANCE]])=1,LoanAmount,INDEX(PaymentSchedule[ENDING BALANCE],ROW()-ROW(PaymentSchedule[[#Headers],[BEGINNING BALANCE]])-1)),"")</f>
        <v>29013.9684236631</v>
      </c>
      <c r="E104" s="23">
        <f ca="1">IF(PaymentSchedule[[#This Row],[PMT NO]]&lt;&gt;"",ScheduledPayment,"")</f>
        <v>242.39213171976746</v>
      </c>
      <c r="F10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0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04" s="23">
        <f ca="1">IF(PaymentSchedule[[#This Row],[PMT NO]]&lt;&gt;"",PaymentSchedule[[#This Row],[TOTAL PAYMENT]]-PaymentSchedule[[#This Row],[INTEREST]],"")</f>
        <v>145.67890364089044</v>
      </c>
      <c r="I104" s="23">
        <f ca="1">IF(PaymentSchedule[[#This Row],[PMT NO]]&lt;&gt;"",PaymentSchedule[[#This Row],[BEGINNING BALANCE]]*(InterestRate/PaymentsPerYear),"")</f>
        <v>96.713228078877009</v>
      </c>
      <c r="J10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28868.289520022208</v>
      </c>
      <c r="K104" s="23">
        <f ca="1">IF(PaymentSchedule[[#This Row],[PMT NO]]&lt;&gt;"",SUM(INDEX(PaymentSchedule[INTEREST],1,1):PaymentSchedule[[#This Row],[INTEREST]]),"")</f>
        <v>10198.79711136174</v>
      </c>
    </row>
    <row r="105" spans="2:11" x14ac:dyDescent="0.25">
      <c r="B105" s="24">
        <f ca="1">IF(LoanIsGood,IF(ROW()-ROW(PaymentSchedule[[#Headers],[PMT NO]])&gt;ScheduledNumberOfPayments,"",ROW()-ROW(PaymentSchedule[[#Headers],[PMT NO]])),"")</f>
        <v>89</v>
      </c>
      <c r="C105" s="22">
        <f ca="1">IF(PaymentSchedule[[#This Row],[PMT NO]]&lt;&gt;"",EOMONTH(LoanStartDate,ROW(PaymentSchedule[[#This Row],[PMT NO]])-ROW(PaymentSchedule[[#Headers],[PMT NO]])-2)+DAY(LoanStartDate),"")</f>
        <v>46250</v>
      </c>
      <c r="D105" s="23">
        <f ca="1">IF(PaymentSchedule[[#This Row],[PMT NO]]&lt;&gt;"",IF(ROW()-ROW(PaymentSchedule[[#Headers],[BEGINNING BALANCE]])=1,LoanAmount,INDEX(PaymentSchedule[ENDING BALANCE],ROW()-ROW(PaymentSchedule[[#Headers],[BEGINNING BALANCE]])-1)),"")</f>
        <v>28868.289520022208</v>
      </c>
      <c r="E105" s="23">
        <f ca="1">IF(PaymentSchedule[[#This Row],[PMT NO]]&lt;&gt;"",ScheduledPayment,"")</f>
        <v>242.39213171976746</v>
      </c>
      <c r="F10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0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05" s="23">
        <f ca="1">IF(PaymentSchedule[[#This Row],[PMT NO]]&lt;&gt;"",PaymentSchedule[[#This Row],[TOTAL PAYMENT]]-PaymentSchedule[[#This Row],[INTEREST]],"")</f>
        <v>146.16449998636011</v>
      </c>
      <c r="I105" s="23">
        <f ca="1">IF(PaymentSchedule[[#This Row],[PMT NO]]&lt;&gt;"",PaymentSchedule[[#This Row],[BEGINNING BALANCE]]*(InterestRate/PaymentsPerYear),"")</f>
        <v>96.227631733407364</v>
      </c>
      <c r="J10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28722.125020035848</v>
      </c>
      <c r="K105" s="23">
        <f ca="1">IF(PaymentSchedule[[#This Row],[PMT NO]]&lt;&gt;"",SUM(INDEX(PaymentSchedule[INTEREST],1,1):PaymentSchedule[[#This Row],[INTEREST]]),"")</f>
        <v>10295.024743095148</v>
      </c>
    </row>
    <row r="106" spans="2:11" x14ac:dyDescent="0.25">
      <c r="B106" s="24">
        <f ca="1">IF(LoanIsGood,IF(ROW()-ROW(PaymentSchedule[[#Headers],[PMT NO]])&gt;ScheduledNumberOfPayments,"",ROW()-ROW(PaymentSchedule[[#Headers],[PMT NO]])),"")</f>
        <v>90</v>
      </c>
      <c r="C106" s="22">
        <f ca="1">IF(PaymentSchedule[[#This Row],[PMT NO]]&lt;&gt;"",EOMONTH(LoanStartDate,ROW(PaymentSchedule[[#This Row],[PMT NO]])-ROW(PaymentSchedule[[#Headers],[PMT NO]])-2)+DAY(LoanStartDate),"")</f>
        <v>46281</v>
      </c>
      <c r="D106" s="23">
        <f ca="1">IF(PaymentSchedule[[#This Row],[PMT NO]]&lt;&gt;"",IF(ROW()-ROW(PaymentSchedule[[#Headers],[BEGINNING BALANCE]])=1,LoanAmount,INDEX(PaymentSchedule[ENDING BALANCE],ROW()-ROW(PaymentSchedule[[#Headers],[BEGINNING BALANCE]])-1)),"")</f>
        <v>28722.125020035848</v>
      </c>
      <c r="E106" s="23">
        <f ca="1">IF(PaymentSchedule[[#This Row],[PMT NO]]&lt;&gt;"",ScheduledPayment,"")</f>
        <v>242.39213171976746</v>
      </c>
      <c r="F10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0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06" s="23">
        <f ca="1">IF(PaymentSchedule[[#This Row],[PMT NO]]&lt;&gt;"",PaymentSchedule[[#This Row],[TOTAL PAYMENT]]-PaymentSchedule[[#This Row],[INTEREST]],"")</f>
        <v>146.65171498631463</v>
      </c>
      <c r="I106" s="23">
        <f ca="1">IF(PaymentSchedule[[#This Row],[PMT NO]]&lt;&gt;"",PaymentSchedule[[#This Row],[BEGINNING BALANCE]]*(InterestRate/PaymentsPerYear),"")</f>
        <v>95.740416733452832</v>
      </c>
      <c r="J10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28575.473305049534</v>
      </c>
      <c r="K106" s="23">
        <f ca="1">IF(PaymentSchedule[[#This Row],[PMT NO]]&lt;&gt;"",SUM(INDEX(PaymentSchedule[INTEREST],1,1):PaymentSchedule[[#This Row],[INTEREST]]),"")</f>
        <v>10390.765159828601</v>
      </c>
    </row>
    <row r="107" spans="2:11" x14ac:dyDescent="0.25">
      <c r="B107" s="24">
        <f ca="1">IF(LoanIsGood,IF(ROW()-ROW(PaymentSchedule[[#Headers],[PMT NO]])&gt;ScheduledNumberOfPayments,"",ROW()-ROW(PaymentSchedule[[#Headers],[PMT NO]])),"")</f>
        <v>91</v>
      </c>
      <c r="C107" s="22">
        <f ca="1">IF(PaymentSchedule[[#This Row],[PMT NO]]&lt;&gt;"",EOMONTH(LoanStartDate,ROW(PaymentSchedule[[#This Row],[PMT NO]])-ROW(PaymentSchedule[[#Headers],[PMT NO]])-2)+DAY(LoanStartDate),"")</f>
        <v>46311</v>
      </c>
      <c r="D107" s="23">
        <f ca="1">IF(PaymentSchedule[[#This Row],[PMT NO]]&lt;&gt;"",IF(ROW()-ROW(PaymentSchedule[[#Headers],[BEGINNING BALANCE]])=1,LoanAmount,INDEX(PaymentSchedule[ENDING BALANCE],ROW()-ROW(PaymentSchedule[[#Headers],[BEGINNING BALANCE]])-1)),"")</f>
        <v>28575.473305049534</v>
      </c>
      <c r="E107" s="23">
        <f ca="1">IF(PaymentSchedule[[#This Row],[PMT NO]]&lt;&gt;"",ScheduledPayment,"")</f>
        <v>242.39213171976746</v>
      </c>
      <c r="F10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0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07" s="23">
        <f ca="1">IF(PaymentSchedule[[#This Row],[PMT NO]]&lt;&gt;"",PaymentSchedule[[#This Row],[TOTAL PAYMENT]]-PaymentSchedule[[#This Row],[INTEREST]],"")</f>
        <v>147.14055403626901</v>
      </c>
      <c r="I107" s="23">
        <f ca="1">IF(PaymentSchedule[[#This Row],[PMT NO]]&lt;&gt;"",PaymentSchedule[[#This Row],[BEGINNING BALANCE]]*(InterestRate/PaymentsPerYear),"")</f>
        <v>95.251577683498454</v>
      </c>
      <c r="J10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28428.332751013266</v>
      </c>
      <c r="K107" s="23">
        <f ca="1">IF(PaymentSchedule[[#This Row],[PMT NO]]&lt;&gt;"",SUM(INDEX(PaymentSchedule[INTEREST],1,1):PaymentSchedule[[#This Row],[INTEREST]]),"")</f>
        <v>10486.0167375121</v>
      </c>
    </row>
    <row r="108" spans="2:11" x14ac:dyDescent="0.25">
      <c r="B108" s="24">
        <f ca="1">IF(LoanIsGood,IF(ROW()-ROW(PaymentSchedule[[#Headers],[PMT NO]])&gt;ScheduledNumberOfPayments,"",ROW()-ROW(PaymentSchedule[[#Headers],[PMT NO]])),"")</f>
        <v>92</v>
      </c>
      <c r="C108" s="22">
        <f ca="1">IF(PaymentSchedule[[#This Row],[PMT NO]]&lt;&gt;"",EOMONTH(LoanStartDate,ROW(PaymentSchedule[[#This Row],[PMT NO]])-ROW(PaymentSchedule[[#Headers],[PMT NO]])-2)+DAY(LoanStartDate),"")</f>
        <v>46342</v>
      </c>
      <c r="D108" s="23">
        <f ca="1">IF(PaymentSchedule[[#This Row],[PMT NO]]&lt;&gt;"",IF(ROW()-ROW(PaymentSchedule[[#Headers],[BEGINNING BALANCE]])=1,LoanAmount,INDEX(PaymentSchedule[ENDING BALANCE],ROW()-ROW(PaymentSchedule[[#Headers],[BEGINNING BALANCE]])-1)),"")</f>
        <v>28428.332751013266</v>
      </c>
      <c r="E108" s="23">
        <f ca="1">IF(PaymentSchedule[[#This Row],[PMT NO]]&lt;&gt;"",ScheduledPayment,"")</f>
        <v>242.39213171976746</v>
      </c>
      <c r="F10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0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08" s="23">
        <f ca="1">IF(PaymentSchedule[[#This Row],[PMT NO]]&lt;&gt;"",PaymentSchedule[[#This Row],[TOTAL PAYMENT]]-PaymentSchedule[[#This Row],[INTEREST]],"")</f>
        <v>147.63102254972324</v>
      </c>
      <c r="I108" s="23">
        <f ca="1">IF(PaymentSchedule[[#This Row],[PMT NO]]&lt;&gt;"",PaymentSchedule[[#This Row],[BEGINNING BALANCE]]*(InterestRate/PaymentsPerYear),"")</f>
        <v>94.761109170044222</v>
      </c>
      <c r="J10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28280.701728463544</v>
      </c>
      <c r="K108" s="23">
        <f ca="1">IF(PaymentSchedule[[#This Row],[PMT NO]]&lt;&gt;"",SUM(INDEX(PaymentSchedule[INTEREST],1,1):PaymentSchedule[[#This Row],[INTEREST]]),"")</f>
        <v>10580.777846682144</v>
      </c>
    </row>
    <row r="109" spans="2:11" x14ac:dyDescent="0.25">
      <c r="B109" s="24">
        <f ca="1">IF(LoanIsGood,IF(ROW()-ROW(PaymentSchedule[[#Headers],[PMT NO]])&gt;ScheduledNumberOfPayments,"",ROW()-ROW(PaymentSchedule[[#Headers],[PMT NO]])),"")</f>
        <v>93</v>
      </c>
      <c r="C109" s="22">
        <f ca="1">IF(PaymentSchedule[[#This Row],[PMT NO]]&lt;&gt;"",EOMONTH(LoanStartDate,ROW(PaymentSchedule[[#This Row],[PMT NO]])-ROW(PaymentSchedule[[#Headers],[PMT NO]])-2)+DAY(LoanStartDate),"")</f>
        <v>46372</v>
      </c>
      <c r="D109" s="23">
        <f ca="1">IF(PaymentSchedule[[#This Row],[PMT NO]]&lt;&gt;"",IF(ROW()-ROW(PaymentSchedule[[#Headers],[BEGINNING BALANCE]])=1,LoanAmount,INDEX(PaymentSchedule[ENDING BALANCE],ROW()-ROW(PaymentSchedule[[#Headers],[BEGINNING BALANCE]])-1)),"")</f>
        <v>28280.701728463544</v>
      </c>
      <c r="E109" s="23">
        <f ca="1">IF(PaymentSchedule[[#This Row],[PMT NO]]&lt;&gt;"",ScheduledPayment,"")</f>
        <v>242.39213171976746</v>
      </c>
      <c r="F10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0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09" s="23">
        <f ca="1">IF(PaymentSchedule[[#This Row],[PMT NO]]&lt;&gt;"",PaymentSchedule[[#This Row],[TOTAL PAYMENT]]-PaymentSchedule[[#This Row],[INTEREST]],"")</f>
        <v>148.12312595822232</v>
      </c>
      <c r="I109" s="23">
        <f ca="1">IF(PaymentSchedule[[#This Row],[PMT NO]]&lt;&gt;"",PaymentSchedule[[#This Row],[BEGINNING BALANCE]]*(InterestRate/PaymentsPerYear),"")</f>
        <v>94.269005761545159</v>
      </c>
      <c r="J10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28132.57860250532</v>
      </c>
      <c r="K109" s="23">
        <f ca="1">IF(PaymentSchedule[[#This Row],[PMT NO]]&lt;&gt;"",SUM(INDEX(PaymentSchedule[INTEREST],1,1):PaymentSchedule[[#This Row],[INTEREST]]),"")</f>
        <v>10675.046852443689</v>
      </c>
    </row>
    <row r="110" spans="2:11" x14ac:dyDescent="0.25">
      <c r="B110" s="24">
        <f ca="1">IF(LoanIsGood,IF(ROW()-ROW(PaymentSchedule[[#Headers],[PMT NO]])&gt;ScheduledNumberOfPayments,"",ROW()-ROW(PaymentSchedule[[#Headers],[PMT NO]])),"")</f>
        <v>94</v>
      </c>
      <c r="C110" s="22">
        <f ca="1">IF(PaymentSchedule[[#This Row],[PMT NO]]&lt;&gt;"",EOMONTH(LoanStartDate,ROW(PaymentSchedule[[#This Row],[PMT NO]])-ROW(PaymentSchedule[[#Headers],[PMT NO]])-2)+DAY(LoanStartDate),"")</f>
        <v>46403</v>
      </c>
      <c r="D110" s="23">
        <f ca="1">IF(PaymentSchedule[[#This Row],[PMT NO]]&lt;&gt;"",IF(ROW()-ROW(PaymentSchedule[[#Headers],[BEGINNING BALANCE]])=1,LoanAmount,INDEX(PaymentSchedule[ENDING BALANCE],ROW()-ROW(PaymentSchedule[[#Headers],[BEGINNING BALANCE]])-1)),"")</f>
        <v>28132.57860250532</v>
      </c>
      <c r="E110" s="23">
        <f ca="1">IF(PaymentSchedule[[#This Row],[PMT NO]]&lt;&gt;"",ScheduledPayment,"")</f>
        <v>242.39213171976746</v>
      </c>
      <c r="F11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1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10" s="23">
        <f ca="1">IF(PaymentSchedule[[#This Row],[PMT NO]]&lt;&gt;"",PaymentSchedule[[#This Row],[TOTAL PAYMENT]]-PaymentSchedule[[#This Row],[INTEREST]],"")</f>
        <v>148.61686971141637</v>
      </c>
      <c r="I110" s="23">
        <f ca="1">IF(PaymentSchedule[[#This Row],[PMT NO]]&lt;&gt;"",PaymentSchedule[[#This Row],[BEGINNING BALANCE]]*(InterestRate/PaymentsPerYear),"")</f>
        <v>93.775262008351078</v>
      </c>
      <c r="J11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27983.961732793905</v>
      </c>
      <c r="K110" s="23">
        <f ca="1">IF(PaymentSchedule[[#This Row],[PMT NO]]&lt;&gt;"",SUM(INDEX(PaymentSchedule[INTEREST],1,1):PaymentSchedule[[#This Row],[INTEREST]]),"")</f>
        <v>10768.822114452039</v>
      </c>
    </row>
    <row r="111" spans="2:11" x14ac:dyDescent="0.25">
      <c r="B111" s="24">
        <f ca="1">IF(LoanIsGood,IF(ROW()-ROW(PaymentSchedule[[#Headers],[PMT NO]])&gt;ScheduledNumberOfPayments,"",ROW()-ROW(PaymentSchedule[[#Headers],[PMT NO]])),"")</f>
        <v>95</v>
      </c>
      <c r="C111" s="22">
        <f ca="1">IF(PaymentSchedule[[#This Row],[PMT NO]]&lt;&gt;"",EOMONTH(LoanStartDate,ROW(PaymentSchedule[[#This Row],[PMT NO]])-ROW(PaymentSchedule[[#Headers],[PMT NO]])-2)+DAY(LoanStartDate),"")</f>
        <v>46434</v>
      </c>
      <c r="D111" s="23">
        <f ca="1">IF(PaymentSchedule[[#This Row],[PMT NO]]&lt;&gt;"",IF(ROW()-ROW(PaymentSchedule[[#Headers],[BEGINNING BALANCE]])=1,LoanAmount,INDEX(PaymentSchedule[ENDING BALANCE],ROW()-ROW(PaymentSchedule[[#Headers],[BEGINNING BALANCE]])-1)),"")</f>
        <v>27983.961732793905</v>
      </c>
      <c r="E111" s="23">
        <f ca="1">IF(PaymentSchedule[[#This Row],[PMT NO]]&lt;&gt;"",ScheduledPayment,"")</f>
        <v>242.39213171976746</v>
      </c>
      <c r="F11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1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11" s="23">
        <f ca="1">IF(PaymentSchedule[[#This Row],[PMT NO]]&lt;&gt;"",PaymentSchedule[[#This Row],[TOTAL PAYMENT]]-PaymentSchedule[[#This Row],[INTEREST]],"")</f>
        <v>149.1122592771211</v>
      </c>
      <c r="I111" s="23">
        <f ca="1">IF(PaymentSchedule[[#This Row],[PMT NO]]&lt;&gt;"",PaymentSchedule[[#This Row],[BEGINNING BALANCE]]*(InterestRate/PaymentsPerYear),"")</f>
        <v>93.279872442646351</v>
      </c>
      <c r="J11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27834.849473516784</v>
      </c>
      <c r="K111" s="23">
        <f ca="1">IF(PaymentSchedule[[#This Row],[PMT NO]]&lt;&gt;"",SUM(INDEX(PaymentSchedule[INTEREST],1,1):PaymentSchedule[[#This Row],[INTEREST]]),"")</f>
        <v>10862.101986894686</v>
      </c>
    </row>
    <row r="112" spans="2:11" x14ac:dyDescent="0.25">
      <c r="B112" s="24">
        <f ca="1">IF(LoanIsGood,IF(ROW()-ROW(PaymentSchedule[[#Headers],[PMT NO]])&gt;ScheduledNumberOfPayments,"",ROW()-ROW(PaymentSchedule[[#Headers],[PMT NO]])),"")</f>
        <v>96</v>
      </c>
      <c r="C112" s="22">
        <f ca="1">IF(PaymentSchedule[[#This Row],[PMT NO]]&lt;&gt;"",EOMONTH(LoanStartDate,ROW(PaymentSchedule[[#This Row],[PMT NO]])-ROW(PaymentSchedule[[#Headers],[PMT NO]])-2)+DAY(LoanStartDate),"")</f>
        <v>46462</v>
      </c>
      <c r="D112" s="23">
        <f ca="1">IF(PaymentSchedule[[#This Row],[PMT NO]]&lt;&gt;"",IF(ROW()-ROW(PaymentSchedule[[#Headers],[BEGINNING BALANCE]])=1,LoanAmount,INDEX(PaymentSchedule[ENDING BALANCE],ROW()-ROW(PaymentSchedule[[#Headers],[BEGINNING BALANCE]])-1)),"")</f>
        <v>27834.849473516784</v>
      </c>
      <c r="E112" s="23">
        <f ca="1">IF(PaymentSchedule[[#This Row],[PMT NO]]&lt;&gt;"",ScheduledPayment,"")</f>
        <v>242.39213171976746</v>
      </c>
      <c r="F11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1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12" s="23">
        <f ca="1">IF(PaymentSchedule[[#This Row],[PMT NO]]&lt;&gt;"",PaymentSchedule[[#This Row],[TOTAL PAYMENT]]-PaymentSchedule[[#This Row],[INTEREST]],"")</f>
        <v>149.60930014137818</v>
      </c>
      <c r="I112" s="23">
        <f ca="1">IF(PaymentSchedule[[#This Row],[PMT NO]]&lt;&gt;"",PaymentSchedule[[#This Row],[BEGINNING BALANCE]]*(InterestRate/PaymentsPerYear),"")</f>
        <v>92.782831578389292</v>
      </c>
      <c r="J11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27685.240173375405</v>
      </c>
      <c r="K112" s="23">
        <f ca="1">IF(PaymentSchedule[[#This Row],[PMT NO]]&lt;&gt;"",SUM(INDEX(PaymentSchedule[INTEREST],1,1):PaymentSchedule[[#This Row],[INTEREST]]),"")</f>
        <v>10954.884818473076</v>
      </c>
    </row>
    <row r="113" spans="2:11" x14ac:dyDescent="0.25">
      <c r="B113" s="24">
        <f ca="1">IF(LoanIsGood,IF(ROW()-ROW(PaymentSchedule[[#Headers],[PMT NO]])&gt;ScheduledNumberOfPayments,"",ROW()-ROW(PaymentSchedule[[#Headers],[PMT NO]])),"")</f>
        <v>97</v>
      </c>
      <c r="C113" s="22">
        <f ca="1">IF(PaymentSchedule[[#This Row],[PMT NO]]&lt;&gt;"",EOMONTH(LoanStartDate,ROW(PaymentSchedule[[#This Row],[PMT NO]])-ROW(PaymentSchedule[[#Headers],[PMT NO]])-2)+DAY(LoanStartDate),"")</f>
        <v>46493</v>
      </c>
      <c r="D113" s="23">
        <f ca="1">IF(PaymentSchedule[[#This Row],[PMT NO]]&lt;&gt;"",IF(ROW()-ROW(PaymentSchedule[[#Headers],[BEGINNING BALANCE]])=1,LoanAmount,INDEX(PaymentSchedule[ENDING BALANCE],ROW()-ROW(PaymentSchedule[[#Headers],[BEGINNING BALANCE]])-1)),"")</f>
        <v>27685.240173375405</v>
      </c>
      <c r="E113" s="23">
        <f ca="1">IF(PaymentSchedule[[#This Row],[PMT NO]]&lt;&gt;"",ScheduledPayment,"")</f>
        <v>242.39213171976746</v>
      </c>
      <c r="F11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1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13" s="23">
        <f ca="1">IF(PaymentSchedule[[#This Row],[PMT NO]]&lt;&gt;"",PaymentSchedule[[#This Row],[TOTAL PAYMENT]]-PaymentSchedule[[#This Row],[INTEREST]],"")</f>
        <v>150.1079978085161</v>
      </c>
      <c r="I113" s="23">
        <f ca="1">IF(PaymentSchedule[[#This Row],[PMT NO]]&lt;&gt;"",PaymentSchedule[[#This Row],[BEGINNING BALANCE]]*(InterestRate/PaymentsPerYear),"")</f>
        <v>92.284133911251359</v>
      </c>
      <c r="J11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27535.132175566891</v>
      </c>
      <c r="K113" s="23">
        <f ca="1">IF(PaymentSchedule[[#This Row],[PMT NO]]&lt;&gt;"",SUM(INDEX(PaymentSchedule[INTEREST],1,1):PaymentSchedule[[#This Row],[INTEREST]]),"")</f>
        <v>11047.168952384327</v>
      </c>
    </row>
    <row r="114" spans="2:11" x14ac:dyDescent="0.25">
      <c r="B114" s="24">
        <f ca="1">IF(LoanIsGood,IF(ROW()-ROW(PaymentSchedule[[#Headers],[PMT NO]])&gt;ScheduledNumberOfPayments,"",ROW()-ROW(PaymentSchedule[[#Headers],[PMT NO]])),"")</f>
        <v>98</v>
      </c>
      <c r="C114" s="22">
        <f ca="1">IF(PaymentSchedule[[#This Row],[PMT NO]]&lt;&gt;"",EOMONTH(LoanStartDate,ROW(PaymentSchedule[[#This Row],[PMT NO]])-ROW(PaymentSchedule[[#Headers],[PMT NO]])-2)+DAY(LoanStartDate),"")</f>
        <v>46523</v>
      </c>
      <c r="D114" s="23">
        <f ca="1">IF(PaymentSchedule[[#This Row],[PMT NO]]&lt;&gt;"",IF(ROW()-ROW(PaymentSchedule[[#Headers],[BEGINNING BALANCE]])=1,LoanAmount,INDEX(PaymentSchedule[ENDING BALANCE],ROW()-ROW(PaymentSchedule[[#Headers],[BEGINNING BALANCE]])-1)),"")</f>
        <v>27535.132175566891</v>
      </c>
      <c r="E114" s="23">
        <f ca="1">IF(PaymentSchedule[[#This Row],[PMT NO]]&lt;&gt;"",ScheduledPayment,"")</f>
        <v>242.39213171976746</v>
      </c>
      <c r="F11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1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14" s="23">
        <f ca="1">IF(PaymentSchedule[[#This Row],[PMT NO]]&lt;&gt;"",PaymentSchedule[[#This Row],[TOTAL PAYMENT]]-PaymentSchedule[[#This Row],[INTEREST]],"")</f>
        <v>150.60835780121116</v>
      </c>
      <c r="I114" s="23">
        <f ca="1">IF(PaymentSchedule[[#This Row],[PMT NO]]&lt;&gt;"",PaymentSchedule[[#This Row],[BEGINNING BALANCE]]*(InterestRate/PaymentsPerYear),"")</f>
        <v>91.783773918556307</v>
      </c>
      <c r="J11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27384.523817765679</v>
      </c>
      <c r="K114" s="23">
        <f ca="1">IF(PaymentSchedule[[#This Row],[PMT NO]]&lt;&gt;"",SUM(INDEX(PaymentSchedule[INTEREST],1,1):PaymentSchedule[[#This Row],[INTEREST]]),"")</f>
        <v>11138.952726302883</v>
      </c>
    </row>
    <row r="115" spans="2:11" x14ac:dyDescent="0.25">
      <c r="B115" s="24">
        <f ca="1">IF(LoanIsGood,IF(ROW()-ROW(PaymentSchedule[[#Headers],[PMT NO]])&gt;ScheduledNumberOfPayments,"",ROW()-ROW(PaymentSchedule[[#Headers],[PMT NO]])),"")</f>
        <v>99</v>
      </c>
      <c r="C115" s="22">
        <f ca="1">IF(PaymentSchedule[[#This Row],[PMT NO]]&lt;&gt;"",EOMONTH(LoanStartDate,ROW(PaymentSchedule[[#This Row],[PMT NO]])-ROW(PaymentSchedule[[#Headers],[PMT NO]])-2)+DAY(LoanStartDate),"")</f>
        <v>46554</v>
      </c>
      <c r="D115" s="23">
        <f ca="1">IF(PaymentSchedule[[#This Row],[PMT NO]]&lt;&gt;"",IF(ROW()-ROW(PaymentSchedule[[#Headers],[BEGINNING BALANCE]])=1,LoanAmount,INDEX(PaymentSchedule[ENDING BALANCE],ROW()-ROW(PaymentSchedule[[#Headers],[BEGINNING BALANCE]])-1)),"")</f>
        <v>27384.523817765679</v>
      </c>
      <c r="E115" s="23">
        <f ca="1">IF(PaymentSchedule[[#This Row],[PMT NO]]&lt;&gt;"",ScheduledPayment,"")</f>
        <v>242.39213171976746</v>
      </c>
      <c r="F11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1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15" s="23">
        <f ca="1">IF(PaymentSchedule[[#This Row],[PMT NO]]&lt;&gt;"",PaymentSchedule[[#This Row],[TOTAL PAYMENT]]-PaymentSchedule[[#This Row],[INTEREST]],"")</f>
        <v>151.11038566054853</v>
      </c>
      <c r="I115" s="23">
        <f ca="1">IF(PaymentSchedule[[#This Row],[PMT NO]]&lt;&gt;"",PaymentSchedule[[#This Row],[BEGINNING BALANCE]]*(InterestRate/PaymentsPerYear),"")</f>
        <v>91.281746059218932</v>
      </c>
      <c r="J11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27233.413432105132</v>
      </c>
      <c r="K115" s="23">
        <f ca="1">IF(PaymentSchedule[[#This Row],[PMT NO]]&lt;&gt;"",SUM(INDEX(PaymentSchedule[INTEREST],1,1):PaymentSchedule[[#This Row],[INTEREST]]),"")</f>
        <v>11230.234472362103</v>
      </c>
    </row>
    <row r="116" spans="2:11" x14ac:dyDescent="0.25">
      <c r="B116" s="24">
        <f ca="1">IF(LoanIsGood,IF(ROW()-ROW(PaymentSchedule[[#Headers],[PMT NO]])&gt;ScheduledNumberOfPayments,"",ROW()-ROW(PaymentSchedule[[#Headers],[PMT NO]])),"")</f>
        <v>100</v>
      </c>
      <c r="C116" s="22">
        <f ca="1">IF(PaymentSchedule[[#This Row],[PMT NO]]&lt;&gt;"",EOMONTH(LoanStartDate,ROW(PaymentSchedule[[#This Row],[PMT NO]])-ROW(PaymentSchedule[[#Headers],[PMT NO]])-2)+DAY(LoanStartDate),"")</f>
        <v>46584</v>
      </c>
      <c r="D116" s="23">
        <f ca="1">IF(PaymentSchedule[[#This Row],[PMT NO]]&lt;&gt;"",IF(ROW()-ROW(PaymentSchedule[[#Headers],[BEGINNING BALANCE]])=1,LoanAmount,INDEX(PaymentSchedule[ENDING BALANCE],ROW()-ROW(PaymentSchedule[[#Headers],[BEGINNING BALANCE]])-1)),"")</f>
        <v>27233.413432105132</v>
      </c>
      <c r="E116" s="23">
        <f ca="1">IF(PaymentSchedule[[#This Row],[PMT NO]]&lt;&gt;"",ScheduledPayment,"")</f>
        <v>242.39213171976746</v>
      </c>
      <c r="F11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1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16" s="23">
        <f ca="1">IF(PaymentSchedule[[#This Row],[PMT NO]]&lt;&gt;"",PaymentSchedule[[#This Row],[TOTAL PAYMENT]]-PaymentSchedule[[#This Row],[INTEREST]],"")</f>
        <v>151.61408694608369</v>
      </c>
      <c r="I116" s="23">
        <f ca="1">IF(PaymentSchedule[[#This Row],[PMT NO]]&lt;&gt;"",PaymentSchedule[[#This Row],[BEGINNING BALANCE]]*(InterestRate/PaymentsPerYear),"")</f>
        <v>90.778044773683774</v>
      </c>
      <c r="J11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27081.799345159048</v>
      </c>
      <c r="K116" s="23">
        <f ca="1">IF(PaymentSchedule[[#This Row],[PMT NO]]&lt;&gt;"",SUM(INDEX(PaymentSchedule[INTEREST],1,1):PaymentSchedule[[#This Row],[INTEREST]]),"")</f>
        <v>11321.012517135787</v>
      </c>
    </row>
    <row r="117" spans="2:11" x14ac:dyDescent="0.25">
      <c r="B117" s="24">
        <f ca="1">IF(LoanIsGood,IF(ROW()-ROW(PaymentSchedule[[#Headers],[PMT NO]])&gt;ScheduledNumberOfPayments,"",ROW()-ROW(PaymentSchedule[[#Headers],[PMT NO]])),"")</f>
        <v>101</v>
      </c>
      <c r="C117" s="22">
        <f ca="1">IF(PaymentSchedule[[#This Row],[PMT NO]]&lt;&gt;"",EOMONTH(LoanStartDate,ROW(PaymentSchedule[[#This Row],[PMT NO]])-ROW(PaymentSchedule[[#Headers],[PMT NO]])-2)+DAY(LoanStartDate),"")</f>
        <v>46615</v>
      </c>
      <c r="D117" s="23">
        <f ca="1">IF(PaymentSchedule[[#This Row],[PMT NO]]&lt;&gt;"",IF(ROW()-ROW(PaymentSchedule[[#Headers],[BEGINNING BALANCE]])=1,LoanAmount,INDEX(PaymentSchedule[ENDING BALANCE],ROW()-ROW(PaymentSchedule[[#Headers],[BEGINNING BALANCE]])-1)),"")</f>
        <v>27081.799345159048</v>
      </c>
      <c r="E117" s="23">
        <f ca="1">IF(PaymentSchedule[[#This Row],[PMT NO]]&lt;&gt;"",ScheduledPayment,"")</f>
        <v>242.39213171976746</v>
      </c>
      <c r="F11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1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17" s="23">
        <f ca="1">IF(PaymentSchedule[[#This Row],[PMT NO]]&lt;&gt;"",PaymentSchedule[[#This Row],[TOTAL PAYMENT]]-PaymentSchedule[[#This Row],[INTEREST]],"")</f>
        <v>152.11946723590398</v>
      </c>
      <c r="I117" s="23">
        <f ca="1">IF(PaymentSchedule[[#This Row],[PMT NO]]&lt;&gt;"",PaymentSchedule[[#This Row],[BEGINNING BALANCE]]*(InterestRate/PaymentsPerYear),"")</f>
        <v>90.272664483863494</v>
      </c>
      <c r="J11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26929.679877923143</v>
      </c>
      <c r="K117" s="23">
        <f ca="1">IF(PaymentSchedule[[#This Row],[PMT NO]]&lt;&gt;"",SUM(INDEX(PaymentSchedule[INTEREST],1,1):PaymentSchedule[[#This Row],[INTEREST]]),"")</f>
        <v>11411.285181619651</v>
      </c>
    </row>
    <row r="118" spans="2:11" x14ac:dyDescent="0.25">
      <c r="B118" s="24">
        <f ca="1">IF(LoanIsGood,IF(ROW()-ROW(PaymentSchedule[[#Headers],[PMT NO]])&gt;ScheduledNumberOfPayments,"",ROW()-ROW(PaymentSchedule[[#Headers],[PMT NO]])),"")</f>
        <v>102</v>
      </c>
      <c r="C118" s="22">
        <f ca="1">IF(PaymentSchedule[[#This Row],[PMT NO]]&lt;&gt;"",EOMONTH(LoanStartDate,ROW(PaymentSchedule[[#This Row],[PMT NO]])-ROW(PaymentSchedule[[#Headers],[PMT NO]])-2)+DAY(LoanStartDate),"")</f>
        <v>46646</v>
      </c>
      <c r="D118" s="23">
        <f ca="1">IF(PaymentSchedule[[#This Row],[PMT NO]]&lt;&gt;"",IF(ROW()-ROW(PaymentSchedule[[#Headers],[BEGINNING BALANCE]])=1,LoanAmount,INDEX(PaymentSchedule[ENDING BALANCE],ROW()-ROW(PaymentSchedule[[#Headers],[BEGINNING BALANCE]])-1)),"")</f>
        <v>26929.679877923143</v>
      </c>
      <c r="E118" s="23">
        <f ca="1">IF(PaymentSchedule[[#This Row],[PMT NO]]&lt;&gt;"",ScheduledPayment,"")</f>
        <v>242.39213171976746</v>
      </c>
      <c r="F11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1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18" s="23">
        <f ca="1">IF(PaymentSchedule[[#This Row],[PMT NO]]&lt;&gt;"",PaymentSchedule[[#This Row],[TOTAL PAYMENT]]-PaymentSchedule[[#This Row],[INTEREST]],"")</f>
        <v>152.62653212669031</v>
      </c>
      <c r="I118" s="23">
        <f ca="1">IF(PaymentSchedule[[#This Row],[PMT NO]]&lt;&gt;"",PaymentSchedule[[#This Row],[BEGINNING BALANCE]]*(InterestRate/PaymentsPerYear),"")</f>
        <v>89.765599593077155</v>
      </c>
      <c r="J11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26777.053345796452</v>
      </c>
      <c r="K118" s="23">
        <f ca="1">IF(PaymentSchedule[[#This Row],[PMT NO]]&lt;&gt;"",SUM(INDEX(PaymentSchedule[INTEREST],1,1):PaymentSchedule[[#This Row],[INTEREST]]),"")</f>
        <v>11501.050781212727</v>
      </c>
    </row>
    <row r="119" spans="2:11" x14ac:dyDescent="0.25">
      <c r="B119" s="24">
        <f ca="1">IF(LoanIsGood,IF(ROW()-ROW(PaymentSchedule[[#Headers],[PMT NO]])&gt;ScheduledNumberOfPayments,"",ROW()-ROW(PaymentSchedule[[#Headers],[PMT NO]])),"")</f>
        <v>103</v>
      </c>
      <c r="C119" s="22">
        <f ca="1">IF(PaymentSchedule[[#This Row],[PMT NO]]&lt;&gt;"",EOMONTH(LoanStartDate,ROW(PaymentSchedule[[#This Row],[PMT NO]])-ROW(PaymentSchedule[[#Headers],[PMT NO]])-2)+DAY(LoanStartDate),"")</f>
        <v>46676</v>
      </c>
      <c r="D119" s="23">
        <f ca="1">IF(PaymentSchedule[[#This Row],[PMT NO]]&lt;&gt;"",IF(ROW()-ROW(PaymentSchedule[[#Headers],[BEGINNING BALANCE]])=1,LoanAmount,INDEX(PaymentSchedule[ENDING BALANCE],ROW()-ROW(PaymentSchedule[[#Headers],[BEGINNING BALANCE]])-1)),"")</f>
        <v>26777.053345796452</v>
      </c>
      <c r="E119" s="23">
        <f ca="1">IF(PaymentSchedule[[#This Row],[PMT NO]]&lt;&gt;"",ScheduledPayment,"")</f>
        <v>242.39213171976746</v>
      </c>
      <c r="F11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1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19" s="23">
        <f ca="1">IF(PaymentSchedule[[#This Row],[PMT NO]]&lt;&gt;"",PaymentSchedule[[#This Row],[TOTAL PAYMENT]]-PaymentSchedule[[#This Row],[INTEREST]],"")</f>
        <v>153.13528723377928</v>
      </c>
      <c r="I119" s="23">
        <f ca="1">IF(PaymentSchedule[[#This Row],[PMT NO]]&lt;&gt;"",PaymentSchedule[[#This Row],[BEGINNING BALANCE]]*(InterestRate/PaymentsPerYear),"")</f>
        <v>89.256844485988182</v>
      </c>
      <c r="J11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26623.918058562675</v>
      </c>
      <c r="K119" s="23">
        <f ca="1">IF(PaymentSchedule[[#This Row],[PMT NO]]&lt;&gt;"",SUM(INDEX(PaymentSchedule[INTEREST],1,1):PaymentSchedule[[#This Row],[INTEREST]]),"")</f>
        <v>11590.307625698715</v>
      </c>
    </row>
    <row r="120" spans="2:11" x14ac:dyDescent="0.25">
      <c r="B120" s="24">
        <f ca="1">IF(LoanIsGood,IF(ROW()-ROW(PaymentSchedule[[#Headers],[PMT NO]])&gt;ScheduledNumberOfPayments,"",ROW()-ROW(PaymentSchedule[[#Headers],[PMT NO]])),"")</f>
        <v>104</v>
      </c>
      <c r="C120" s="22">
        <f ca="1">IF(PaymentSchedule[[#This Row],[PMT NO]]&lt;&gt;"",EOMONTH(LoanStartDate,ROW(PaymentSchedule[[#This Row],[PMT NO]])-ROW(PaymentSchedule[[#Headers],[PMT NO]])-2)+DAY(LoanStartDate),"")</f>
        <v>46707</v>
      </c>
      <c r="D120" s="23">
        <f ca="1">IF(PaymentSchedule[[#This Row],[PMT NO]]&lt;&gt;"",IF(ROW()-ROW(PaymentSchedule[[#Headers],[BEGINNING BALANCE]])=1,LoanAmount,INDEX(PaymentSchedule[ENDING BALANCE],ROW()-ROW(PaymentSchedule[[#Headers],[BEGINNING BALANCE]])-1)),"")</f>
        <v>26623.918058562675</v>
      </c>
      <c r="E120" s="23">
        <f ca="1">IF(PaymentSchedule[[#This Row],[PMT NO]]&lt;&gt;"",ScheduledPayment,"")</f>
        <v>242.39213171976746</v>
      </c>
      <c r="F12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20" s="23">
        <f ca="1">IF(PaymentSchedule[[#This Row],[PMT NO]]&lt;&gt;"",PaymentSchedule[[#This Row],[TOTAL PAYMENT]]-PaymentSchedule[[#This Row],[INTEREST]],"")</f>
        <v>153.64573819122521</v>
      </c>
      <c r="I120" s="23">
        <f ca="1">IF(PaymentSchedule[[#This Row],[PMT NO]]&lt;&gt;"",PaymentSchedule[[#This Row],[BEGINNING BALANCE]]*(InterestRate/PaymentsPerYear),"")</f>
        <v>88.746393528542256</v>
      </c>
      <c r="J12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26470.272320371449</v>
      </c>
      <c r="K120" s="23">
        <f ca="1">IF(PaymentSchedule[[#This Row],[PMT NO]]&lt;&gt;"",SUM(INDEX(PaymentSchedule[INTEREST],1,1):PaymentSchedule[[#This Row],[INTEREST]]),"")</f>
        <v>11679.054019227257</v>
      </c>
    </row>
    <row r="121" spans="2:11" x14ac:dyDescent="0.25">
      <c r="B121" s="24">
        <f ca="1">IF(LoanIsGood,IF(ROW()-ROW(PaymentSchedule[[#Headers],[PMT NO]])&gt;ScheduledNumberOfPayments,"",ROW()-ROW(PaymentSchedule[[#Headers],[PMT NO]])),"")</f>
        <v>105</v>
      </c>
      <c r="C121" s="22">
        <f ca="1">IF(PaymentSchedule[[#This Row],[PMT NO]]&lt;&gt;"",EOMONTH(LoanStartDate,ROW(PaymentSchedule[[#This Row],[PMT NO]])-ROW(PaymentSchedule[[#Headers],[PMT NO]])-2)+DAY(LoanStartDate),"")</f>
        <v>46737</v>
      </c>
      <c r="D121" s="23">
        <f ca="1">IF(PaymentSchedule[[#This Row],[PMT NO]]&lt;&gt;"",IF(ROW()-ROW(PaymentSchedule[[#Headers],[BEGINNING BALANCE]])=1,LoanAmount,INDEX(PaymentSchedule[ENDING BALANCE],ROW()-ROW(PaymentSchedule[[#Headers],[BEGINNING BALANCE]])-1)),"")</f>
        <v>26470.272320371449</v>
      </c>
      <c r="E121" s="23">
        <f ca="1">IF(PaymentSchedule[[#This Row],[PMT NO]]&lt;&gt;"",ScheduledPayment,"")</f>
        <v>242.39213171976746</v>
      </c>
      <c r="F12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21" s="23">
        <f ca="1">IF(PaymentSchedule[[#This Row],[PMT NO]]&lt;&gt;"",PaymentSchedule[[#This Row],[TOTAL PAYMENT]]-PaymentSchedule[[#This Row],[INTEREST]],"")</f>
        <v>154.15789065186263</v>
      </c>
      <c r="I121" s="23">
        <f ca="1">IF(PaymentSchedule[[#This Row],[PMT NO]]&lt;&gt;"",PaymentSchedule[[#This Row],[BEGINNING BALANCE]]*(InterestRate/PaymentsPerYear),"")</f>
        <v>88.234241067904833</v>
      </c>
      <c r="J12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26316.114429719586</v>
      </c>
      <c r="K121" s="23">
        <f ca="1">IF(PaymentSchedule[[#This Row],[PMT NO]]&lt;&gt;"",SUM(INDEX(PaymentSchedule[INTEREST],1,1):PaymentSchedule[[#This Row],[INTEREST]]),"")</f>
        <v>11767.288260295161</v>
      </c>
    </row>
    <row r="122" spans="2:11" x14ac:dyDescent="0.25">
      <c r="B122" s="24">
        <f ca="1">IF(LoanIsGood,IF(ROW()-ROW(PaymentSchedule[[#Headers],[PMT NO]])&gt;ScheduledNumberOfPayments,"",ROW()-ROW(PaymentSchedule[[#Headers],[PMT NO]])),"")</f>
        <v>106</v>
      </c>
      <c r="C122" s="22">
        <f ca="1">IF(PaymentSchedule[[#This Row],[PMT NO]]&lt;&gt;"",EOMONTH(LoanStartDate,ROW(PaymentSchedule[[#This Row],[PMT NO]])-ROW(PaymentSchedule[[#Headers],[PMT NO]])-2)+DAY(LoanStartDate),"")</f>
        <v>46768</v>
      </c>
      <c r="D122" s="23">
        <f ca="1">IF(PaymentSchedule[[#This Row],[PMT NO]]&lt;&gt;"",IF(ROW()-ROW(PaymentSchedule[[#Headers],[BEGINNING BALANCE]])=1,LoanAmount,INDEX(PaymentSchedule[ENDING BALANCE],ROW()-ROW(PaymentSchedule[[#Headers],[BEGINNING BALANCE]])-1)),"")</f>
        <v>26316.114429719586</v>
      </c>
      <c r="E122" s="23">
        <f ca="1">IF(PaymentSchedule[[#This Row],[PMT NO]]&lt;&gt;"",ScheduledPayment,"")</f>
        <v>242.39213171976746</v>
      </c>
      <c r="F12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22" s="23">
        <f ca="1">IF(PaymentSchedule[[#This Row],[PMT NO]]&lt;&gt;"",PaymentSchedule[[#This Row],[TOTAL PAYMENT]]-PaymentSchedule[[#This Row],[INTEREST]],"")</f>
        <v>154.67175028736884</v>
      </c>
      <c r="I122" s="23">
        <f ca="1">IF(PaymentSchedule[[#This Row],[PMT NO]]&lt;&gt;"",PaymentSchedule[[#This Row],[BEGINNING BALANCE]]*(InterestRate/PaymentsPerYear),"")</f>
        <v>87.720381432398625</v>
      </c>
      <c r="J12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26161.442679432217</v>
      </c>
      <c r="K122" s="23">
        <f ca="1">IF(PaymentSchedule[[#This Row],[PMT NO]]&lt;&gt;"",SUM(INDEX(PaymentSchedule[INTEREST],1,1):PaymentSchedule[[#This Row],[INTEREST]]),"")</f>
        <v>11855.00864172756</v>
      </c>
    </row>
    <row r="123" spans="2:11" x14ac:dyDescent="0.25">
      <c r="B123" s="24">
        <f ca="1">IF(LoanIsGood,IF(ROW()-ROW(PaymentSchedule[[#Headers],[PMT NO]])&gt;ScheduledNumberOfPayments,"",ROW()-ROW(PaymentSchedule[[#Headers],[PMT NO]])),"")</f>
        <v>107</v>
      </c>
      <c r="C123" s="22">
        <f ca="1">IF(PaymentSchedule[[#This Row],[PMT NO]]&lt;&gt;"",EOMONTH(LoanStartDate,ROW(PaymentSchedule[[#This Row],[PMT NO]])-ROW(PaymentSchedule[[#Headers],[PMT NO]])-2)+DAY(LoanStartDate),"")</f>
        <v>46799</v>
      </c>
      <c r="D123" s="23">
        <f ca="1">IF(PaymentSchedule[[#This Row],[PMT NO]]&lt;&gt;"",IF(ROW()-ROW(PaymentSchedule[[#Headers],[BEGINNING BALANCE]])=1,LoanAmount,INDEX(PaymentSchedule[ENDING BALANCE],ROW()-ROW(PaymentSchedule[[#Headers],[BEGINNING BALANCE]])-1)),"")</f>
        <v>26161.442679432217</v>
      </c>
      <c r="E123" s="23">
        <f ca="1">IF(PaymentSchedule[[#This Row],[PMT NO]]&lt;&gt;"",ScheduledPayment,"")</f>
        <v>242.39213171976746</v>
      </c>
      <c r="F12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23" s="23">
        <f ca="1">IF(PaymentSchedule[[#This Row],[PMT NO]]&lt;&gt;"",PaymentSchedule[[#This Row],[TOTAL PAYMENT]]-PaymentSchedule[[#This Row],[INTEREST]],"")</f>
        <v>155.18732278832675</v>
      </c>
      <c r="I123" s="23">
        <f ca="1">IF(PaymentSchedule[[#This Row],[PMT NO]]&lt;&gt;"",PaymentSchedule[[#This Row],[BEGINNING BALANCE]]*(InterestRate/PaymentsPerYear),"")</f>
        <v>87.204808931440724</v>
      </c>
      <c r="J12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26006.255356643891</v>
      </c>
      <c r="K123" s="23">
        <f ca="1">IF(PaymentSchedule[[#This Row],[PMT NO]]&lt;&gt;"",SUM(INDEX(PaymentSchedule[INTEREST],1,1):PaymentSchedule[[#This Row],[INTEREST]]),"")</f>
        <v>11942.213450659001</v>
      </c>
    </row>
    <row r="124" spans="2:11" x14ac:dyDescent="0.25">
      <c r="B124" s="24">
        <f ca="1">IF(LoanIsGood,IF(ROW()-ROW(PaymentSchedule[[#Headers],[PMT NO]])&gt;ScheduledNumberOfPayments,"",ROW()-ROW(PaymentSchedule[[#Headers],[PMT NO]])),"")</f>
        <v>108</v>
      </c>
      <c r="C124" s="22">
        <f ca="1">IF(PaymentSchedule[[#This Row],[PMT NO]]&lt;&gt;"",EOMONTH(LoanStartDate,ROW(PaymentSchedule[[#This Row],[PMT NO]])-ROW(PaymentSchedule[[#Headers],[PMT NO]])-2)+DAY(LoanStartDate),"")</f>
        <v>46828</v>
      </c>
      <c r="D124" s="23">
        <f ca="1">IF(PaymentSchedule[[#This Row],[PMT NO]]&lt;&gt;"",IF(ROW()-ROW(PaymentSchedule[[#Headers],[BEGINNING BALANCE]])=1,LoanAmount,INDEX(PaymentSchedule[ENDING BALANCE],ROW()-ROW(PaymentSchedule[[#Headers],[BEGINNING BALANCE]])-1)),"")</f>
        <v>26006.255356643891</v>
      </c>
      <c r="E124" s="23">
        <f ca="1">IF(PaymentSchedule[[#This Row],[PMT NO]]&lt;&gt;"",ScheduledPayment,"")</f>
        <v>242.39213171976746</v>
      </c>
      <c r="F12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24" s="23">
        <f ca="1">IF(PaymentSchedule[[#This Row],[PMT NO]]&lt;&gt;"",PaymentSchedule[[#This Row],[TOTAL PAYMENT]]-PaymentSchedule[[#This Row],[INTEREST]],"")</f>
        <v>155.70461386428781</v>
      </c>
      <c r="I124" s="23">
        <f ca="1">IF(PaymentSchedule[[#This Row],[PMT NO]]&lt;&gt;"",PaymentSchedule[[#This Row],[BEGINNING BALANCE]]*(InterestRate/PaymentsPerYear),"")</f>
        <v>86.687517855479641</v>
      </c>
      <c r="J12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25850.550742779604</v>
      </c>
      <c r="K124" s="23">
        <f ca="1">IF(PaymentSchedule[[#This Row],[PMT NO]]&lt;&gt;"",SUM(INDEX(PaymentSchedule[INTEREST],1,1):PaymentSchedule[[#This Row],[INTEREST]]),"")</f>
        <v>12028.900968514481</v>
      </c>
    </row>
    <row r="125" spans="2:11" x14ac:dyDescent="0.25">
      <c r="B125" s="24">
        <f ca="1">IF(LoanIsGood,IF(ROW()-ROW(PaymentSchedule[[#Headers],[PMT NO]])&gt;ScheduledNumberOfPayments,"",ROW()-ROW(PaymentSchedule[[#Headers],[PMT NO]])),"")</f>
        <v>109</v>
      </c>
      <c r="C125" s="22">
        <f ca="1">IF(PaymentSchedule[[#This Row],[PMT NO]]&lt;&gt;"",EOMONTH(LoanStartDate,ROW(PaymentSchedule[[#This Row],[PMT NO]])-ROW(PaymentSchedule[[#Headers],[PMT NO]])-2)+DAY(LoanStartDate),"")</f>
        <v>46859</v>
      </c>
      <c r="D125" s="23">
        <f ca="1">IF(PaymentSchedule[[#This Row],[PMT NO]]&lt;&gt;"",IF(ROW()-ROW(PaymentSchedule[[#Headers],[BEGINNING BALANCE]])=1,LoanAmount,INDEX(PaymentSchedule[ENDING BALANCE],ROW()-ROW(PaymentSchedule[[#Headers],[BEGINNING BALANCE]])-1)),"")</f>
        <v>25850.550742779604</v>
      </c>
      <c r="E125" s="23">
        <f ca="1">IF(PaymentSchedule[[#This Row],[PMT NO]]&lt;&gt;"",ScheduledPayment,"")</f>
        <v>242.39213171976746</v>
      </c>
      <c r="F12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25" s="23">
        <f ca="1">IF(PaymentSchedule[[#This Row],[PMT NO]]&lt;&gt;"",PaymentSchedule[[#This Row],[TOTAL PAYMENT]]-PaymentSchedule[[#This Row],[INTEREST]],"")</f>
        <v>156.22362924383543</v>
      </c>
      <c r="I125" s="23">
        <f ca="1">IF(PaymentSchedule[[#This Row],[PMT NO]]&lt;&gt;"",PaymentSchedule[[#This Row],[BEGINNING BALANCE]]*(InterestRate/PaymentsPerYear),"")</f>
        <v>86.168502475932016</v>
      </c>
      <c r="J12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25694.327113535768</v>
      </c>
      <c r="K125" s="23">
        <f ca="1">IF(PaymentSchedule[[#This Row],[PMT NO]]&lt;&gt;"",SUM(INDEX(PaymentSchedule[INTEREST],1,1):PaymentSchedule[[#This Row],[INTEREST]]),"")</f>
        <v>12115.069470990413</v>
      </c>
    </row>
    <row r="126" spans="2:11" x14ac:dyDescent="0.25">
      <c r="B126" s="24">
        <f ca="1">IF(LoanIsGood,IF(ROW()-ROW(PaymentSchedule[[#Headers],[PMT NO]])&gt;ScheduledNumberOfPayments,"",ROW()-ROW(PaymentSchedule[[#Headers],[PMT NO]])),"")</f>
        <v>110</v>
      </c>
      <c r="C126" s="22">
        <f ca="1">IF(PaymentSchedule[[#This Row],[PMT NO]]&lt;&gt;"",EOMONTH(LoanStartDate,ROW(PaymentSchedule[[#This Row],[PMT NO]])-ROW(PaymentSchedule[[#Headers],[PMT NO]])-2)+DAY(LoanStartDate),"")</f>
        <v>46889</v>
      </c>
      <c r="D126" s="23">
        <f ca="1">IF(PaymentSchedule[[#This Row],[PMT NO]]&lt;&gt;"",IF(ROW()-ROW(PaymentSchedule[[#Headers],[BEGINNING BALANCE]])=1,LoanAmount,INDEX(PaymentSchedule[ENDING BALANCE],ROW()-ROW(PaymentSchedule[[#Headers],[BEGINNING BALANCE]])-1)),"")</f>
        <v>25694.327113535768</v>
      </c>
      <c r="E126" s="23">
        <f ca="1">IF(PaymentSchedule[[#This Row],[PMT NO]]&lt;&gt;"",ScheduledPayment,"")</f>
        <v>242.39213171976746</v>
      </c>
      <c r="F12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26" s="23">
        <f ca="1">IF(PaymentSchedule[[#This Row],[PMT NO]]&lt;&gt;"",PaymentSchedule[[#This Row],[TOTAL PAYMENT]]-PaymentSchedule[[#This Row],[INTEREST]],"")</f>
        <v>156.74437467464821</v>
      </c>
      <c r="I126" s="23">
        <f ca="1">IF(PaymentSchedule[[#This Row],[PMT NO]]&lt;&gt;"",PaymentSchedule[[#This Row],[BEGINNING BALANCE]]*(InterestRate/PaymentsPerYear),"")</f>
        <v>85.647757045119235</v>
      </c>
      <c r="J12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25537.582738861121</v>
      </c>
      <c r="K126" s="23">
        <f ca="1">IF(PaymentSchedule[[#This Row],[PMT NO]]&lt;&gt;"",SUM(INDEX(PaymentSchedule[INTEREST],1,1):PaymentSchedule[[#This Row],[INTEREST]]),"")</f>
        <v>12200.717228035532</v>
      </c>
    </row>
    <row r="127" spans="2:11" x14ac:dyDescent="0.25">
      <c r="B127" s="24">
        <f ca="1">IF(LoanIsGood,IF(ROW()-ROW(PaymentSchedule[[#Headers],[PMT NO]])&gt;ScheduledNumberOfPayments,"",ROW()-ROW(PaymentSchedule[[#Headers],[PMT NO]])),"")</f>
        <v>111</v>
      </c>
      <c r="C127" s="22">
        <f ca="1">IF(PaymentSchedule[[#This Row],[PMT NO]]&lt;&gt;"",EOMONTH(LoanStartDate,ROW(PaymentSchedule[[#This Row],[PMT NO]])-ROW(PaymentSchedule[[#Headers],[PMT NO]])-2)+DAY(LoanStartDate),"")</f>
        <v>46920</v>
      </c>
      <c r="D127" s="23">
        <f ca="1">IF(PaymentSchedule[[#This Row],[PMT NO]]&lt;&gt;"",IF(ROW()-ROW(PaymentSchedule[[#Headers],[BEGINNING BALANCE]])=1,LoanAmount,INDEX(PaymentSchedule[ENDING BALANCE],ROW()-ROW(PaymentSchedule[[#Headers],[BEGINNING BALANCE]])-1)),"")</f>
        <v>25537.582738861121</v>
      </c>
      <c r="E127" s="23">
        <f ca="1">IF(PaymentSchedule[[#This Row],[PMT NO]]&lt;&gt;"",ScheduledPayment,"")</f>
        <v>242.39213171976746</v>
      </c>
      <c r="F12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27" s="23">
        <f ca="1">IF(PaymentSchedule[[#This Row],[PMT NO]]&lt;&gt;"",PaymentSchedule[[#This Row],[TOTAL PAYMENT]]-PaymentSchedule[[#This Row],[INTEREST]],"")</f>
        <v>157.26685592356372</v>
      </c>
      <c r="I127" s="23">
        <f ca="1">IF(PaymentSchedule[[#This Row],[PMT NO]]&lt;&gt;"",PaymentSchedule[[#This Row],[BEGINNING BALANCE]]*(InterestRate/PaymentsPerYear),"")</f>
        <v>85.125275796203738</v>
      </c>
      <c r="J12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25380.315882937557</v>
      </c>
      <c r="K127" s="23">
        <f ca="1">IF(PaymentSchedule[[#This Row],[PMT NO]]&lt;&gt;"",SUM(INDEX(PaymentSchedule[INTEREST],1,1):PaymentSchedule[[#This Row],[INTEREST]]),"")</f>
        <v>12285.842503831735</v>
      </c>
    </row>
    <row r="128" spans="2:11" x14ac:dyDescent="0.25">
      <c r="B128" s="24">
        <f ca="1">IF(LoanIsGood,IF(ROW()-ROW(PaymentSchedule[[#Headers],[PMT NO]])&gt;ScheduledNumberOfPayments,"",ROW()-ROW(PaymentSchedule[[#Headers],[PMT NO]])),"")</f>
        <v>112</v>
      </c>
      <c r="C128" s="22">
        <f ca="1">IF(PaymentSchedule[[#This Row],[PMT NO]]&lt;&gt;"",EOMONTH(LoanStartDate,ROW(PaymentSchedule[[#This Row],[PMT NO]])-ROW(PaymentSchedule[[#Headers],[PMT NO]])-2)+DAY(LoanStartDate),"")</f>
        <v>46950</v>
      </c>
      <c r="D128" s="23">
        <f ca="1">IF(PaymentSchedule[[#This Row],[PMT NO]]&lt;&gt;"",IF(ROW()-ROW(PaymentSchedule[[#Headers],[BEGINNING BALANCE]])=1,LoanAmount,INDEX(PaymentSchedule[ENDING BALANCE],ROW()-ROW(PaymentSchedule[[#Headers],[BEGINNING BALANCE]])-1)),"")</f>
        <v>25380.315882937557</v>
      </c>
      <c r="E128" s="23">
        <f ca="1">IF(PaymentSchedule[[#This Row],[PMT NO]]&lt;&gt;"",ScheduledPayment,"")</f>
        <v>242.39213171976746</v>
      </c>
      <c r="F12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28" s="23">
        <f ca="1">IF(PaymentSchedule[[#This Row],[PMT NO]]&lt;&gt;"",PaymentSchedule[[#This Row],[TOTAL PAYMENT]]-PaymentSchedule[[#This Row],[INTEREST]],"")</f>
        <v>157.79107877664228</v>
      </c>
      <c r="I128" s="23">
        <f ca="1">IF(PaymentSchedule[[#This Row],[PMT NO]]&lt;&gt;"",PaymentSchedule[[#This Row],[BEGINNING BALANCE]]*(InterestRate/PaymentsPerYear),"")</f>
        <v>84.601052943125197</v>
      </c>
      <c r="J12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25222.524804160916</v>
      </c>
      <c r="K128" s="23">
        <f ca="1">IF(PaymentSchedule[[#This Row],[PMT NO]]&lt;&gt;"",SUM(INDEX(PaymentSchedule[INTEREST],1,1):PaymentSchedule[[#This Row],[INTEREST]]),"")</f>
        <v>12370.443556774861</v>
      </c>
    </row>
    <row r="129" spans="2:11" x14ac:dyDescent="0.25">
      <c r="B129" s="24">
        <f ca="1">IF(LoanIsGood,IF(ROW()-ROW(PaymentSchedule[[#Headers],[PMT NO]])&gt;ScheduledNumberOfPayments,"",ROW()-ROW(PaymentSchedule[[#Headers],[PMT NO]])),"")</f>
        <v>113</v>
      </c>
      <c r="C129" s="22">
        <f ca="1">IF(PaymentSchedule[[#This Row],[PMT NO]]&lt;&gt;"",EOMONTH(LoanStartDate,ROW(PaymentSchedule[[#This Row],[PMT NO]])-ROW(PaymentSchedule[[#Headers],[PMT NO]])-2)+DAY(LoanStartDate),"")</f>
        <v>46981</v>
      </c>
      <c r="D129" s="23">
        <f ca="1">IF(PaymentSchedule[[#This Row],[PMT NO]]&lt;&gt;"",IF(ROW()-ROW(PaymentSchedule[[#Headers],[BEGINNING BALANCE]])=1,LoanAmount,INDEX(PaymentSchedule[ENDING BALANCE],ROW()-ROW(PaymentSchedule[[#Headers],[BEGINNING BALANCE]])-1)),"")</f>
        <v>25222.524804160916</v>
      </c>
      <c r="E129" s="23">
        <f ca="1">IF(PaymentSchedule[[#This Row],[PMT NO]]&lt;&gt;"",ScheduledPayment,"")</f>
        <v>242.39213171976746</v>
      </c>
      <c r="F12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29" s="23">
        <f ca="1">IF(PaymentSchedule[[#This Row],[PMT NO]]&lt;&gt;"",PaymentSchedule[[#This Row],[TOTAL PAYMENT]]-PaymentSchedule[[#This Row],[INTEREST]],"")</f>
        <v>158.31704903923105</v>
      </c>
      <c r="I129" s="23">
        <f ca="1">IF(PaymentSchedule[[#This Row],[PMT NO]]&lt;&gt;"",PaymentSchedule[[#This Row],[BEGINNING BALANCE]]*(InterestRate/PaymentsPerYear),"")</f>
        <v>84.075082680536397</v>
      </c>
      <c r="J12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25064.207755121686</v>
      </c>
      <c r="K129" s="23">
        <f ca="1">IF(PaymentSchedule[[#This Row],[PMT NO]]&lt;&gt;"",SUM(INDEX(PaymentSchedule[INTEREST],1,1):PaymentSchedule[[#This Row],[INTEREST]]),"")</f>
        <v>12454.518639455397</v>
      </c>
    </row>
    <row r="130" spans="2:11" x14ac:dyDescent="0.25">
      <c r="B130" s="24">
        <f ca="1">IF(LoanIsGood,IF(ROW()-ROW(PaymentSchedule[[#Headers],[PMT NO]])&gt;ScheduledNumberOfPayments,"",ROW()-ROW(PaymentSchedule[[#Headers],[PMT NO]])),"")</f>
        <v>114</v>
      </c>
      <c r="C130" s="22">
        <f ca="1">IF(PaymentSchedule[[#This Row],[PMT NO]]&lt;&gt;"",EOMONTH(LoanStartDate,ROW(PaymentSchedule[[#This Row],[PMT NO]])-ROW(PaymentSchedule[[#Headers],[PMT NO]])-2)+DAY(LoanStartDate),"")</f>
        <v>47012</v>
      </c>
      <c r="D130" s="23">
        <f ca="1">IF(PaymentSchedule[[#This Row],[PMT NO]]&lt;&gt;"",IF(ROW()-ROW(PaymentSchedule[[#Headers],[BEGINNING BALANCE]])=1,LoanAmount,INDEX(PaymentSchedule[ENDING BALANCE],ROW()-ROW(PaymentSchedule[[#Headers],[BEGINNING BALANCE]])-1)),"")</f>
        <v>25064.207755121686</v>
      </c>
      <c r="E130" s="23">
        <f ca="1">IF(PaymentSchedule[[#This Row],[PMT NO]]&lt;&gt;"",ScheduledPayment,"")</f>
        <v>242.39213171976746</v>
      </c>
      <c r="F13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30" s="23">
        <f ca="1">IF(PaymentSchedule[[#This Row],[PMT NO]]&lt;&gt;"",PaymentSchedule[[#This Row],[TOTAL PAYMENT]]-PaymentSchedule[[#This Row],[INTEREST]],"")</f>
        <v>158.8447725360285</v>
      </c>
      <c r="I130" s="23">
        <f ca="1">IF(PaymentSchedule[[#This Row],[PMT NO]]&lt;&gt;"",PaymentSchedule[[#This Row],[BEGINNING BALANCE]]*(InterestRate/PaymentsPerYear),"")</f>
        <v>83.547359183738962</v>
      </c>
      <c r="J13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24905.362982585659</v>
      </c>
      <c r="K130" s="23">
        <f ca="1">IF(PaymentSchedule[[#This Row],[PMT NO]]&lt;&gt;"",SUM(INDEX(PaymentSchedule[INTEREST],1,1):PaymentSchedule[[#This Row],[INTEREST]]),"")</f>
        <v>12538.065998639135</v>
      </c>
    </row>
    <row r="131" spans="2:11" x14ac:dyDescent="0.25">
      <c r="B131" s="24">
        <f ca="1">IF(LoanIsGood,IF(ROW()-ROW(PaymentSchedule[[#Headers],[PMT NO]])&gt;ScheduledNumberOfPayments,"",ROW()-ROW(PaymentSchedule[[#Headers],[PMT NO]])),"")</f>
        <v>115</v>
      </c>
      <c r="C131" s="22">
        <f ca="1">IF(PaymentSchedule[[#This Row],[PMT NO]]&lt;&gt;"",EOMONTH(LoanStartDate,ROW(PaymentSchedule[[#This Row],[PMT NO]])-ROW(PaymentSchedule[[#Headers],[PMT NO]])-2)+DAY(LoanStartDate),"")</f>
        <v>47042</v>
      </c>
      <c r="D131" s="23">
        <f ca="1">IF(PaymentSchedule[[#This Row],[PMT NO]]&lt;&gt;"",IF(ROW()-ROW(PaymentSchedule[[#Headers],[BEGINNING BALANCE]])=1,LoanAmount,INDEX(PaymentSchedule[ENDING BALANCE],ROW()-ROW(PaymentSchedule[[#Headers],[BEGINNING BALANCE]])-1)),"")</f>
        <v>24905.362982585659</v>
      </c>
      <c r="E131" s="23">
        <f ca="1">IF(PaymentSchedule[[#This Row],[PMT NO]]&lt;&gt;"",ScheduledPayment,"")</f>
        <v>242.39213171976746</v>
      </c>
      <c r="F13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31" s="23">
        <f ca="1">IF(PaymentSchedule[[#This Row],[PMT NO]]&lt;&gt;"",PaymentSchedule[[#This Row],[TOTAL PAYMENT]]-PaymentSchedule[[#This Row],[INTEREST]],"")</f>
        <v>159.37425511114861</v>
      </c>
      <c r="I131" s="23">
        <f ca="1">IF(PaymentSchedule[[#This Row],[PMT NO]]&lt;&gt;"",PaymentSchedule[[#This Row],[BEGINNING BALANCE]]*(InterestRate/PaymentsPerYear),"")</f>
        <v>83.017876608618863</v>
      </c>
      <c r="J13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24745.988727474509</v>
      </c>
      <c r="K131" s="23">
        <f ca="1">IF(PaymentSchedule[[#This Row],[PMT NO]]&lt;&gt;"",SUM(INDEX(PaymentSchedule[INTEREST],1,1):PaymentSchedule[[#This Row],[INTEREST]]),"")</f>
        <v>12621.083875247754</v>
      </c>
    </row>
    <row r="132" spans="2:11" x14ac:dyDescent="0.25">
      <c r="B132" s="24">
        <f ca="1">IF(LoanIsGood,IF(ROW()-ROW(PaymentSchedule[[#Headers],[PMT NO]])&gt;ScheduledNumberOfPayments,"",ROW()-ROW(PaymentSchedule[[#Headers],[PMT NO]])),"")</f>
        <v>116</v>
      </c>
      <c r="C132" s="22">
        <f ca="1">IF(PaymentSchedule[[#This Row],[PMT NO]]&lt;&gt;"",EOMONTH(LoanStartDate,ROW(PaymentSchedule[[#This Row],[PMT NO]])-ROW(PaymentSchedule[[#Headers],[PMT NO]])-2)+DAY(LoanStartDate),"")</f>
        <v>47073</v>
      </c>
      <c r="D132" s="23">
        <f ca="1">IF(PaymentSchedule[[#This Row],[PMT NO]]&lt;&gt;"",IF(ROW()-ROW(PaymentSchedule[[#Headers],[BEGINNING BALANCE]])=1,LoanAmount,INDEX(PaymentSchedule[ENDING BALANCE],ROW()-ROW(PaymentSchedule[[#Headers],[BEGINNING BALANCE]])-1)),"")</f>
        <v>24745.988727474509</v>
      </c>
      <c r="E132" s="23">
        <f ca="1">IF(PaymentSchedule[[#This Row],[PMT NO]]&lt;&gt;"",ScheduledPayment,"")</f>
        <v>242.39213171976746</v>
      </c>
      <c r="F13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32" s="23">
        <f ca="1">IF(PaymentSchedule[[#This Row],[PMT NO]]&lt;&gt;"",PaymentSchedule[[#This Row],[TOTAL PAYMENT]]-PaymentSchedule[[#This Row],[INTEREST]],"")</f>
        <v>159.90550262818576</v>
      </c>
      <c r="I132" s="23">
        <f ca="1">IF(PaymentSchedule[[#This Row],[PMT NO]]&lt;&gt;"",PaymentSchedule[[#This Row],[BEGINNING BALANCE]]*(InterestRate/PaymentsPerYear),"")</f>
        <v>82.486629091581705</v>
      </c>
      <c r="J13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24586.083224846323</v>
      </c>
      <c r="K132" s="23">
        <f ca="1">IF(PaymentSchedule[[#This Row],[PMT NO]]&lt;&gt;"",SUM(INDEX(PaymentSchedule[INTEREST],1,1):PaymentSchedule[[#This Row],[INTEREST]]),"")</f>
        <v>12703.570504339335</v>
      </c>
    </row>
    <row r="133" spans="2:11" x14ac:dyDescent="0.25">
      <c r="B133" s="24">
        <f ca="1">IF(LoanIsGood,IF(ROW()-ROW(PaymentSchedule[[#Headers],[PMT NO]])&gt;ScheduledNumberOfPayments,"",ROW()-ROW(PaymentSchedule[[#Headers],[PMT NO]])),"")</f>
        <v>117</v>
      </c>
      <c r="C133" s="22">
        <f ca="1">IF(PaymentSchedule[[#This Row],[PMT NO]]&lt;&gt;"",EOMONTH(LoanStartDate,ROW(PaymentSchedule[[#This Row],[PMT NO]])-ROW(PaymentSchedule[[#Headers],[PMT NO]])-2)+DAY(LoanStartDate),"")</f>
        <v>47103</v>
      </c>
      <c r="D133" s="23">
        <f ca="1">IF(PaymentSchedule[[#This Row],[PMT NO]]&lt;&gt;"",IF(ROW()-ROW(PaymentSchedule[[#Headers],[BEGINNING BALANCE]])=1,LoanAmount,INDEX(PaymentSchedule[ENDING BALANCE],ROW()-ROW(PaymentSchedule[[#Headers],[BEGINNING BALANCE]])-1)),"")</f>
        <v>24586.083224846323</v>
      </c>
      <c r="E133" s="23">
        <f ca="1">IF(PaymentSchedule[[#This Row],[PMT NO]]&lt;&gt;"",ScheduledPayment,"")</f>
        <v>242.39213171976746</v>
      </c>
      <c r="F13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33" s="23">
        <f ca="1">IF(PaymentSchedule[[#This Row],[PMT NO]]&lt;&gt;"",PaymentSchedule[[#This Row],[TOTAL PAYMENT]]-PaymentSchedule[[#This Row],[INTEREST]],"")</f>
        <v>160.43852097027971</v>
      </c>
      <c r="I133" s="23">
        <f ca="1">IF(PaymentSchedule[[#This Row],[PMT NO]]&lt;&gt;"",PaymentSchedule[[#This Row],[BEGINNING BALANCE]]*(InterestRate/PaymentsPerYear),"")</f>
        <v>81.953610749487751</v>
      </c>
      <c r="J13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24425.644703876042</v>
      </c>
      <c r="K133" s="23">
        <f ca="1">IF(PaymentSchedule[[#This Row],[PMT NO]]&lt;&gt;"",SUM(INDEX(PaymentSchedule[INTEREST],1,1):PaymentSchedule[[#This Row],[INTEREST]]),"")</f>
        <v>12785.524115088823</v>
      </c>
    </row>
    <row r="134" spans="2:11" x14ac:dyDescent="0.25">
      <c r="B134" s="24">
        <f ca="1">IF(LoanIsGood,IF(ROW()-ROW(PaymentSchedule[[#Headers],[PMT NO]])&gt;ScheduledNumberOfPayments,"",ROW()-ROW(PaymentSchedule[[#Headers],[PMT NO]])),"")</f>
        <v>118</v>
      </c>
      <c r="C134" s="22">
        <f ca="1">IF(PaymentSchedule[[#This Row],[PMT NO]]&lt;&gt;"",EOMONTH(LoanStartDate,ROW(PaymentSchedule[[#This Row],[PMT NO]])-ROW(PaymentSchedule[[#Headers],[PMT NO]])-2)+DAY(LoanStartDate),"")</f>
        <v>47134</v>
      </c>
      <c r="D134" s="23">
        <f ca="1">IF(PaymentSchedule[[#This Row],[PMT NO]]&lt;&gt;"",IF(ROW()-ROW(PaymentSchedule[[#Headers],[BEGINNING BALANCE]])=1,LoanAmount,INDEX(PaymentSchedule[ENDING BALANCE],ROW()-ROW(PaymentSchedule[[#Headers],[BEGINNING BALANCE]])-1)),"")</f>
        <v>24425.644703876042</v>
      </c>
      <c r="E134" s="23">
        <f ca="1">IF(PaymentSchedule[[#This Row],[PMT NO]]&lt;&gt;"",ScheduledPayment,"")</f>
        <v>242.39213171976746</v>
      </c>
      <c r="F13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34" s="23">
        <f ca="1">IF(PaymentSchedule[[#This Row],[PMT NO]]&lt;&gt;"",PaymentSchedule[[#This Row],[TOTAL PAYMENT]]-PaymentSchedule[[#This Row],[INTEREST]],"")</f>
        <v>160.97331604018063</v>
      </c>
      <c r="I134" s="23">
        <f ca="1">IF(PaymentSchedule[[#This Row],[PMT NO]]&lt;&gt;"",PaymentSchedule[[#This Row],[BEGINNING BALANCE]]*(InterestRate/PaymentsPerYear),"")</f>
        <v>81.418815679586814</v>
      </c>
      <c r="J13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24264.671387835861</v>
      </c>
      <c r="K134" s="23">
        <f ca="1">IF(PaymentSchedule[[#This Row],[PMT NO]]&lt;&gt;"",SUM(INDEX(PaymentSchedule[INTEREST],1,1):PaymentSchedule[[#This Row],[INTEREST]]),"")</f>
        <v>12866.942930768409</v>
      </c>
    </row>
    <row r="135" spans="2:11" x14ac:dyDescent="0.25">
      <c r="B135" s="24">
        <f ca="1">IF(LoanIsGood,IF(ROW()-ROW(PaymentSchedule[[#Headers],[PMT NO]])&gt;ScheduledNumberOfPayments,"",ROW()-ROW(PaymentSchedule[[#Headers],[PMT NO]])),"")</f>
        <v>119</v>
      </c>
      <c r="C135" s="22">
        <f ca="1">IF(PaymentSchedule[[#This Row],[PMT NO]]&lt;&gt;"",EOMONTH(LoanStartDate,ROW(PaymentSchedule[[#This Row],[PMT NO]])-ROW(PaymentSchedule[[#Headers],[PMT NO]])-2)+DAY(LoanStartDate),"")</f>
        <v>47165</v>
      </c>
      <c r="D135" s="23">
        <f ca="1">IF(PaymentSchedule[[#This Row],[PMT NO]]&lt;&gt;"",IF(ROW()-ROW(PaymentSchedule[[#Headers],[BEGINNING BALANCE]])=1,LoanAmount,INDEX(PaymentSchedule[ENDING BALANCE],ROW()-ROW(PaymentSchedule[[#Headers],[BEGINNING BALANCE]])-1)),"")</f>
        <v>24264.671387835861</v>
      </c>
      <c r="E135" s="23">
        <f ca="1">IF(PaymentSchedule[[#This Row],[PMT NO]]&lt;&gt;"",ScheduledPayment,"")</f>
        <v>242.39213171976746</v>
      </c>
      <c r="F13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35" s="23">
        <f ca="1">IF(PaymentSchedule[[#This Row],[PMT NO]]&lt;&gt;"",PaymentSchedule[[#This Row],[TOTAL PAYMENT]]-PaymentSchedule[[#This Row],[INTEREST]],"")</f>
        <v>161.50989376031458</v>
      </c>
      <c r="I135" s="23">
        <f ca="1">IF(PaymentSchedule[[#This Row],[PMT NO]]&lt;&gt;"",PaymentSchedule[[#This Row],[BEGINNING BALANCE]]*(InterestRate/PaymentsPerYear),"")</f>
        <v>80.88223795945288</v>
      </c>
      <c r="J13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24103.161494075546</v>
      </c>
      <c r="K135" s="23">
        <f ca="1">IF(PaymentSchedule[[#This Row],[PMT NO]]&lt;&gt;"",SUM(INDEX(PaymentSchedule[INTEREST],1,1):PaymentSchedule[[#This Row],[INTEREST]]),"")</f>
        <v>12947.825168727863</v>
      </c>
    </row>
    <row r="136" spans="2:11" x14ac:dyDescent="0.25">
      <c r="B136" s="24">
        <f ca="1">IF(LoanIsGood,IF(ROW()-ROW(PaymentSchedule[[#Headers],[PMT NO]])&gt;ScheduledNumberOfPayments,"",ROW()-ROW(PaymentSchedule[[#Headers],[PMT NO]])),"")</f>
        <v>120</v>
      </c>
      <c r="C136" s="22">
        <f ca="1">IF(PaymentSchedule[[#This Row],[PMT NO]]&lt;&gt;"",EOMONTH(LoanStartDate,ROW(PaymentSchedule[[#This Row],[PMT NO]])-ROW(PaymentSchedule[[#Headers],[PMT NO]])-2)+DAY(LoanStartDate),"")</f>
        <v>47193</v>
      </c>
      <c r="D136" s="23">
        <f ca="1">IF(PaymentSchedule[[#This Row],[PMT NO]]&lt;&gt;"",IF(ROW()-ROW(PaymentSchedule[[#Headers],[BEGINNING BALANCE]])=1,LoanAmount,INDEX(PaymentSchedule[ENDING BALANCE],ROW()-ROW(PaymentSchedule[[#Headers],[BEGINNING BALANCE]])-1)),"")</f>
        <v>24103.161494075546</v>
      </c>
      <c r="E136" s="23">
        <f ca="1">IF(PaymentSchedule[[#This Row],[PMT NO]]&lt;&gt;"",ScheduledPayment,"")</f>
        <v>242.39213171976746</v>
      </c>
      <c r="F13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36" s="23">
        <f ca="1">IF(PaymentSchedule[[#This Row],[PMT NO]]&lt;&gt;"",PaymentSchedule[[#This Row],[TOTAL PAYMENT]]-PaymentSchedule[[#This Row],[INTEREST]],"")</f>
        <v>162.04826007284896</v>
      </c>
      <c r="I136" s="23">
        <f ca="1">IF(PaymentSchedule[[#This Row],[PMT NO]]&lt;&gt;"",PaymentSchedule[[#This Row],[BEGINNING BALANCE]]*(InterestRate/PaymentsPerYear),"")</f>
        <v>80.343871646918487</v>
      </c>
      <c r="J13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23941.113234002696</v>
      </c>
      <c r="K136" s="23">
        <f ca="1">IF(PaymentSchedule[[#This Row],[PMT NO]]&lt;&gt;"",SUM(INDEX(PaymentSchedule[INTEREST],1,1):PaymentSchedule[[#This Row],[INTEREST]]),"")</f>
        <v>13028.169040374782</v>
      </c>
    </row>
    <row r="137" spans="2:11" x14ac:dyDescent="0.25">
      <c r="B137" s="24">
        <f ca="1">IF(LoanIsGood,IF(ROW()-ROW(PaymentSchedule[[#Headers],[PMT NO]])&gt;ScheduledNumberOfPayments,"",ROW()-ROW(PaymentSchedule[[#Headers],[PMT NO]])),"")</f>
        <v>121</v>
      </c>
      <c r="C137" s="22">
        <f ca="1">IF(PaymentSchedule[[#This Row],[PMT NO]]&lt;&gt;"",EOMONTH(LoanStartDate,ROW(PaymentSchedule[[#This Row],[PMT NO]])-ROW(PaymentSchedule[[#Headers],[PMT NO]])-2)+DAY(LoanStartDate),"")</f>
        <v>47224</v>
      </c>
      <c r="D137" s="23">
        <f ca="1">IF(PaymentSchedule[[#This Row],[PMT NO]]&lt;&gt;"",IF(ROW()-ROW(PaymentSchedule[[#Headers],[BEGINNING BALANCE]])=1,LoanAmount,INDEX(PaymentSchedule[ENDING BALANCE],ROW()-ROW(PaymentSchedule[[#Headers],[BEGINNING BALANCE]])-1)),"")</f>
        <v>23941.113234002696</v>
      </c>
      <c r="E137" s="23">
        <f ca="1">IF(PaymentSchedule[[#This Row],[PMT NO]]&lt;&gt;"",ScheduledPayment,"")</f>
        <v>242.39213171976746</v>
      </c>
      <c r="F13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37" s="23">
        <f ca="1">IF(PaymentSchedule[[#This Row],[PMT NO]]&lt;&gt;"",PaymentSchedule[[#This Row],[TOTAL PAYMENT]]-PaymentSchedule[[#This Row],[INTEREST]],"")</f>
        <v>162.58842093975846</v>
      </c>
      <c r="I137" s="23">
        <f ca="1">IF(PaymentSchedule[[#This Row],[PMT NO]]&lt;&gt;"",PaymentSchedule[[#This Row],[BEGINNING BALANCE]]*(InterestRate/PaymentsPerYear),"")</f>
        <v>79.803710780008998</v>
      </c>
      <c r="J13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23778.524813062937</v>
      </c>
      <c r="K137" s="23">
        <f ca="1">IF(PaymentSchedule[[#This Row],[PMT NO]]&lt;&gt;"",SUM(INDEX(PaymentSchedule[INTEREST],1,1):PaymentSchedule[[#This Row],[INTEREST]]),"")</f>
        <v>13107.97275115479</v>
      </c>
    </row>
    <row r="138" spans="2:11" x14ac:dyDescent="0.25">
      <c r="B138" s="24">
        <f ca="1">IF(LoanIsGood,IF(ROW()-ROW(PaymentSchedule[[#Headers],[PMT NO]])&gt;ScheduledNumberOfPayments,"",ROW()-ROW(PaymentSchedule[[#Headers],[PMT NO]])),"")</f>
        <v>122</v>
      </c>
      <c r="C138" s="22">
        <f ca="1">IF(PaymentSchedule[[#This Row],[PMT NO]]&lt;&gt;"",EOMONTH(LoanStartDate,ROW(PaymentSchedule[[#This Row],[PMT NO]])-ROW(PaymentSchedule[[#Headers],[PMT NO]])-2)+DAY(LoanStartDate),"")</f>
        <v>47254</v>
      </c>
      <c r="D138" s="23">
        <f ca="1">IF(PaymentSchedule[[#This Row],[PMT NO]]&lt;&gt;"",IF(ROW()-ROW(PaymentSchedule[[#Headers],[BEGINNING BALANCE]])=1,LoanAmount,INDEX(PaymentSchedule[ENDING BALANCE],ROW()-ROW(PaymentSchedule[[#Headers],[BEGINNING BALANCE]])-1)),"")</f>
        <v>23778.524813062937</v>
      </c>
      <c r="E138" s="23">
        <f ca="1">IF(PaymentSchedule[[#This Row],[PMT NO]]&lt;&gt;"",ScheduledPayment,"")</f>
        <v>242.39213171976746</v>
      </c>
      <c r="F13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38" s="23">
        <f ca="1">IF(PaymentSchedule[[#This Row],[PMT NO]]&lt;&gt;"",PaymentSchedule[[#This Row],[TOTAL PAYMENT]]-PaymentSchedule[[#This Row],[INTEREST]],"")</f>
        <v>163.13038234289098</v>
      </c>
      <c r="I138" s="23">
        <f ca="1">IF(PaymentSchedule[[#This Row],[PMT NO]]&lt;&gt;"",PaymentSchedule[[#This Row],[BEGINNING BALANCE]]*(InterestRate/PaymentsPerYear),"")</f>
        <v>79.261749376876466</v>
      </c>
      <c r="J13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23615.394430720047</v>
      </c>
      <c r="K138" s="23">
        <f ca="1">IF(PaymentSchedule[[#This Row],[PMT NO]]&lt;&gt;"",SUM(INDEX(PaymentSchedule[INTEREST],1,1):PaymentSchedule[[#This Row],[INTEREST]]),"")</f>
        <v>13187.234500531666</v>
      </c>
    </row>
    <row r="139" spans="2:11" x14ac:dyDescent="0.25">
      <c r="B139" s="24">
        <f ca="1">IF(LoanIsGood,IF(ROW()-ROW(PaymentSchedule[[#Headers],[PMT NO]])&gt;ScheduledNumberOfPayments,"",ROW()-ROW(PaymentSchedule[[#Headers],[PMT NO]])),"")</f>
        <v>123</v>
      </c>
      <c r="C139" s="22">
        <f ca="1">IF(PaymentSchedule[[#This Row],[PMT NO]]&lt;&gt;"",EOMONTH(LoanStartDate,ROW(PaymentSchedule[[#This Row],[PMT NO]])-ROW(PaymentSchedule[[#Headers],[PMT NO]])-2)+DAY(LoanStartDate),"")</f>
        <v>47285</v>
      </c>
      <c r="D139" s="23">
        <f ca="1">IF(PaymentSchedule[[#This Row],[PMT NO]]&lt;&gt;"",IF(ROW()-ROW(PaymentSchedule[[#Headers],[BEGINNING BALANCE]])=1,LoanAmount,INDEX(PaymentSchedule[ENDING BALANCE],ROW()-ROW(PaymentSchedule[[#Headers],[BEGINNING BALANCE]])-1)),"")</f>
        <v>23615.394430720047</v>
      </c>
      <c r="E139" s="23">
        <f ca="1">IF(PaymentSchedule[[#This Row],[PMT NO]]&lt;&gt;"",ScheduledPayment,"")</f>
        <v>242.39213171976746</v>
      </c>
      <c r="F13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39" s="23">
        <f ca="1">IF(PaymentSchedule[[#This Row],[PMT NO]]&lt;&gt;"",PaymentSchedule[[#This Row],[TOTAL PAYMENT]]-PaymentSchedule[[#This Row],[INTEREST]],"")</f>
        <v>163.67415028403397</v>
      </c>
      <c r="I139" s="23">
        <f ca="1">IF(PaymentSchedule[[#This Row],[PMT NO]]&lt;&gt;"",PaymentSchedule[[#This Row],[BEGINNING BALANCE]]*(InterestRate/PaymentsPerYear),"")</f>
        <v>78.717981435733492</v>
      </c>
      <c r="J13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23451.720280436013</v>
      </c>
      <c r="K139" s="23">
        <f ca="1">IF(PaymentSchedule[[#This Row],[PMT NO]]&lt;&gt;"",SUM(INDEX(PaymentSchedule[INTEREST],1,1):PaymentSchedule[[#This Row],[INTEREST]]),"")</f>
        <v>13265.952481967399</v>
      </c>
    </row>
    <row r="140" spans="2:11" x14ac:dyDescent="0.25">
      <c r="B140" s="24">
        <f ca="1">IF(LoanIsGood,IF(ROW()-ROW(PaymentSchedule[[#Headers],[PMT NO]])&gt;ScheduledNumberOfPayments,"",ROW()-ROW(PaymentSchedule[[#Headers],[PMT NO]])),"")</f>
        <v>124</v>
      </c>
      <c r="C140" s="22">
        <f ca="1">IF(PaymentSchedule[[#This Row],[PMT NO]]&lt;&gt;"",EOMONTH(LoanStartDate,ROW(PaymentSchedule[[#This Row],[PMT NO]])-ROW(PaymentSchedule[[#Headers],[PMT NO]])-2)+DAY(LoanStartDate),"")</f>
        <v>47315</v>
      </c>
      <c r="D140" s="23">
        <f ca="1">IF(PaymentSchedule[[#This Row],[PMT NO]]&lt;&gt;"",IF(ROW()-ROW(PaymentSchedule[[#Headers],[BEGINNING BALANCE]])=1,LoanAmount,INDEX(PaymentSchedule[ENDING BALANCE],ROW()-ROW(PaymentSchedule[[#Headers],[BEGINNING BALANCE]])-1)),"")</f>
        <v>23451.720280436013</v>
      </c>
      <c r="E140" s="23">
        <f ca="1">IF(PaymentSchedule[[#This Row],[PMT NO]]&lt;&gt;"",ScheduledPayment,"")</f>
        <v>242.39213171976746</v>
      </c>
      <c r="F14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40" s="23">
        <f ca="1">IF(PaymentSchedule[[#This Row],[PMT NO]]&lt;&gt;"",PaymentSchedule[[#This Row],[TOTAL PAYMENT]]-PaymentSchedule[[#This Row],[INTEREST]],"")</f>
        <v>164.21973078498075</v>
      </c>
      <c r="I140" s="23">
        <f ca="1">IF(PaymentSchedule[[#This Row],[PMT NO]]&lt;&gt;"",PaymentSchedule[[#This Row],[BEGINNING BALANCE]]*(InterestRate/PaymentsPerYear),"")</f>
        <v>78.172400934786722</v>
      </c>
      <c r="J14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23287.500549651031</v>
      </c>
      <c r="K140" s="23">
        <f ca="1">IF(PaymentSchedule[[#This Row],[PMT NO]]&lt;&gt;"",SUM(INDEX(PaymentSchedule[INTEREST],1,1):PaymentSchedule[[#This Row],[INTEREST]]),"")</f>
        <v>13344.124882902186</v>
      </c>
    </row>
    <row r="141" spans="2:11" x14ac:dyDescent="0.25">
      <c r="B141" s="24">
        <f ca="1">IF(LoanIsGood,IF(ROW()-ROW(PaymentSchedule[[#Headers],[PMT NO]])&gt;ScheduledNumberOfPayments,"",ROW()-ROW(PaymentSchedule[[#Headers],[PMT NO]])),"")</f>
        <v>125</v>
      </c>
      <c r="C141" s="22">
        <f ca="1">IF(PaymentSchedule[[#This Row],[PMT NO]]&lt;&gt;"",EOMONTH(LoanStartDate,ROW(PaymentSchedule[[#This Row],[PMT NO]])-ROW(PaymentSchedule[[#Headers],[PMT NO]])-2)+DAY(LoanStartDate),"")</f>
        <v>47346</v>
      </c>
      <c r="D141" s="23">
        <f ca="1">IF(PaymentSchedule[[#This Row],[PMT NO]]&lt;&gt;"",IF(ROW()-ROW(PaymentSchedule[[#Headers],[BEGINNING BALANCE]])=1,LoanAmount,INDEX(PaymentSchedule[ENDING BALANCE],ROW()-ROW(PaymentSchedule[[#Headers],[BEGINNING BALANCE]])-1)),"")</f>
        <v>23287.500549651031</v>
      </c>
      <c r="E141" s="23">
        <f ca="1">IF(PaymentSchedule[[#This Row],[PMT NO]]&lt;&gt;"",ScheduledPayment,"")</f>
        <v>242.39213171976746</v>
      </c>
      <c r="F14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41" s="23">
        <f ca="1">IF(PaymentSchedule[[#This Row],[PMT NO]]&lt;&gt;"",PaymentSchedule[[#This Row],[TOTAL PAYMENT]]-PaymentSchedule[[#This Row],[INTEREST]],"")</f>
        <v>164.76712988759735</v>
      </c>
      <c r="I141" s="23">
        <f ca="1">IF(PaymentSchedule[[#This Row],[PMT NO]]&lt;&gt;"",PaymentSchedule[[#This Row],[BEGINNING BALANCE]]*(InterestRate/PaymentsPerYear),"")</f>
        <v>77.625001832170113</v>
      </c>
      <c r="J14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23122.733419763434</v>
      </c>
      <c r="K141" s="23">
        <f ca="1">IF(PaymentSchedule[[#This Row],[PMT NO]]&lt;&gt;"",SUM(INDEX(PaymentSchedule[INTEREST],1,1):PaymentSchedule[[#This Row],[INTEREST]]),"")</f>
        <v>13421.749884734356</v>
      </c>
    </row>
    <row r="142" spans="2:11" x14ac:dyDescent="0.25">
      <c r="B142" s="24">
        <f ca="1">IF(LoanIsGood,IF(ROW()-ROW(PaymentSchedule[[#Headers],[PMT NO]])&gt;ScheduledNumberOfPayments,"",ROW()-ROW(PaymentSchedule[[#Headers],[PMT NO]])),"")</f>
        <v>126</v>
      </c>
      <c r="C142" s="22">
        <f ca="1">IF(PaymentSchedule[[#This Row],[PMT NO]]&lt;&gt;"",EOMONTH(LoanStartDate,ROW(PaymentSchedule[[#This Row],[PMT NO]])-ROW(PaymentSchedule[[#Headers],[PMT NO]])-2)+DAY(LoanStartDate),"")</f>
        <v>47377</v>
      </c>
      <c r="D142" s="23">
        <f ca="1">IF(PaymentSchedule[[#This Row],[PMT NO]]&lt;&gt;"",IF(ROW()-ROW(PaymentSchedule[[#Headers],[BEGINNING BALANCE]])=1,LoanAmount,INDEX(PaymentSchedule[ENDING BALANCE],ROW()-ROW(PaymentSchedule[[#Headers],[BEGINNING BALANCE]])-1)),"")</f>
        <v>23122.733419763434</v>
      </c>
      <c r="E142" s="23">
        <f ca="1">IF(PaymentSchedule[[#This Row],[PMT NO]]&lt;&gt;"",ScheduledPayment,"")</f>
        <v>242.39213171976746</v>
      </c>
      <c r="F14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42" s="23">
        <f ca="1">IF(PaymentSchedule[[#This Row],[PMT NO]]&lt;&gt;"",PaymentSchedule[[#This Row],[TOTAL PAYMENT]]-PaymentSchedule[[#This Row],[INTEREST]],"")</f>
        <v>165.31635365388934</v>
      </c>
      <c r="I142" s="23">
        <f ca="1">IF(PaymentSchedule[[#This Row],[PMT NO]]&lt;&gt;"",PaymentSchedule[[#This Row],[BEGINNING BALANCE]]*(InterestRate/PaymentsPerYear),"")</f>
        <v>77.075778065878112</v>
      </c>
      <c r="J14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22957.417066109545</v>
      </c>
      <c r="K142" s="23">
        <f ca="1">IF(PaymentSchedule[[#This Row],[PMT NO]]&lt;&gt;"",SUM(INDEX(PaymentSchedule[INTEREST],1,1):PaymentSchedule[[#This Row],[INTEREST]]),"")</f>
        <v>13498.825662800235</v>
      </c>
    </row>
    <row r="143" spans="2:11" x14ac:dyDescent="0.25">
      <c r="B143" s="24">
        <f ca="1">IF(LoanIsGood,IF(ROW()-ROW(PaymentSchedule[[#Headers],[PMT NO]])&gt;ScheduledNumberOfPayments,"",ROW()-ROW(PaymentSchedule[[#Headers],[PMT NO]])),"")</f>
        <v>127</v>
      </c>
      <c r="C143" s="22">
        <f ca="1">IF(PaymentSchedule[[#This Row],[PMT NO]]&lt;&gt;"",EOMONTH(LoanStartDate,ROW(PaymentSchedule[[#This Row],[PMT NO]])-ROW(PaymentSchedule[[#Headers],[PMT NO]])-2)+DAY(LoanStartDate),"")</f>
        <v>47407</v>
      </c>
      <c r="D143" s="23">
        <f ca="1">IF(PaymentSchedule[[#This Row],[PMT NO]]&lt;&gt;"",IF(ROW()-ROW(PaymentSchedule[[#Headers],[BEGINNING BALANCE]])=1,LoanAmount,INDEX(PaymentSchedule[ENDING BALANCE],ROW()-ROW(PaymentSchedule[[#Headers],[BEGINNING BALANCE]])-1)),"")</f>
        <v>22957.417066109545</v>
      </c>
      <c r="E143" s="23">
        <f ca="1">IF(PaymentSchedule[[#This Row],[PMT NO]]&lt;&gt;"",ScheduledPayment,"")</f>
        <v>242.39213171976746</v>
      </c>
      <c r="F14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43" s="23">
        <f ca="1">IF(PaymentSchedule[[#This Row],[PMT NO]]&lt;&gt;"",PaymentSchedule[[#This Row],[TOTAL PAYMENT]]-PaymentSchedule[[#This Row],[INTEREST]],"")</f>
        <v>165.86740816606897</v>
      </c>
      <c r="I143" s="23">
        <f ca="1">IF(PaymentSchedule[[#This Row],[PMT NO]]&lt;&gt;"",PaymentSchedule[[#This Row],[BEGINNING BALANCE]]*(InterestRate/PaymentsPerYear),"")</f>
        <v>76.524723553698493</v>
      </c>
      <c r="J14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22791.549657943477</v>
      </c>
      <c r="K143" s="23">
        <f ca="1">IF(PaymentSchedule[[#This Row],[PMT NO]]&lt;&gt;"",SUM(INDEX(PaymentSchedule[INTEREST],1,1):PaymentSchedule[[#This Row],[INTEREST]]),"")</f>
        <v>13575.350386353934</v>
      </c>
    </row>
    <row r="144" spans="2:11" x14ac:dyDescent="0.25">
      <c r="B144" s="24">
        <f ca="1">IF(LoanIsGood,IF(ROW()-ROW(PaymentSchedule[[#Headers],[PMT NO]])&gt;ScheduledNumberOfPayments,"",ROW()-ROW(PaymentSchedule[[#Headers],[PMT NO]])),"")</f>
        <v>128</v>
      </c>
      <c r="C144" s="22">
        <f ca="1">IF(PaymentSchedule[[#This Row],[PMT NO]]&lt;&gt;"",EOMONTH(LoanStartDate,ROW(PaymentSchedule[[#This Row],[PMT NO]])-ROW(PaymentSchedule[[#Headers],[PMT NO]])-2)+DAY(LoanStartDate),"")</f>
        <v>47438</v>
      </c>
      <c r="D144" s="23">
        <f ca="1">IF(PaymentSchedule[[#This Row],[PMT NO]]&lt;&gt;"",IF(ROW()-ROW(PaymentSchedule[[#Headers],[BEGINNING BALANCE]])=1,LoanAmount,INDEX(PaymentSchedule[ENDING BALANCE],ROW()-ROW(PaymentSchedule[[#Headers],[BEGINNING BALANCE]])-1)),"")</f>
        <v>22791.549657943477</v>
      </c>
      <c r="E144" s="23">
        <f ca="1">IF(PaymentSchedule[[#This Row],[PMT NO]]&lt;&gt;"",ScheduledPayment,"")</f>
        <v>242.39213171976746</v>
      </c>
      <c r="F14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44" s="23">
        <f ca="1">IF(PaymentSchedule[[#This Row],[PMT NO]]&lt;&gt;"",PaymentSchedule[[#This Row],[TOTAL PAYMENT]]-PaymentSchedule[[#This Row],[INTEREST]],"")</f>
        <v>166.42029952662253</v>
      </c>
      <c r="I144" s="23">
        <f ca="1">IF(PaymentSchedule[[#This Row],[PMT NO]]&lt;&gt;"",PaymentSchedule[[#This Row],[BEGINNING BALANCE]]*(InterestRate/PaymentsPerYear),"")</f>
        <v>75.971832193144934</v>
      </c>
      <c r="J14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22625.129358416852</v>
      </c>
      <c r="K144" s="23">
        <f ca="1">IF(PaymentSchedule[[#This Row],[PMT NO]]&lt;&gt;"",SUM(INDEX(PaymentSchedule[INTEREST],1,1):PaymentSchedule[[#This Row],[INTEREST]]),"")</f>
        <v>13651.322218547079</v>
      </c>
    </row>
    <row r="145" spans="2:11" x14ac:dyDescent="0.25">
      <c r="B145" s="24">
        <f ca="1">IF(LoanIsGood,IF(ROW()-ROW(PaymentSchedule[[#Headers],[PMT NO]])&gt;ScheduledNumberOfPayments,"",ROW()-ROW(PaymentSchedule[[#Headers],[PMT NO]])),"")</f>
        <v>129</v>
      </c>
      <c r="C145" s="22">
        <f ca="1">IF(PaymentSchedule[[#This Row],[PMT NO]]&lt;&gt;"",EOMONTH(LoanStartDate,ROW(PaymentSchedule[[#This Row],[PMT NO]])-ROW(PaymentSchedule[[#Headers],[PMT NO]])-2)+DAY(LoanStartDate),"")</f>
        <v>47468</v>
      </c>
      <c r="D145" s="23">
        <f ca="1">IF(PaymentSchedule[[#This Row],[PMT NO]]&lt;&gt;"",IF(ROW()-ROW(PaymentSchedule[[#Headers],[BEGINNING BALANCE]])=1,LoanAmount,INDEX(PaymentSchedule[ENDING BALANCE],ROW()-ROW(PaymentSchedule[[#Headers],[BEGINNING BALANCE]])-1)),"")</f>
        <v>22625.129358416852</v>
      </c>
      <c r="E145" s="23">
        <f ca="1">IF(PaymentSchedule[[#This Row],[PMT NO]]&lt;&gt;"",ScheduledPayment,"")</f>
        <v>242.39213171976746</v>
      </c>
      <c r="F14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45" s="23">
        <f ca="1">IF(PaymentSchedule[[#This Row],[PMT NO]]&lt;&gt;"",PaymentSchedule[[#This Row],[TOTAL PAYMENT]]-PaymentSchedule[[#This Row],[INTEREST]],"")</f>
        <v>166.97503385837797</v>
      </c>
      <c r="I145" s="23">
        <f ca="1">IF(PaymentSchedule[[#This Row],[PMT NO]]&lt;&gt;"",PaymentSchedule[[#This Row],[BEGINNING BALANCE]]*(InterestRate/PaymentsPerYear),"")</f>
        <v>75.417097861389507</v>
      </c>
      <c r="J14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22458.154324558476</v>
      </c>
      <c r="K145" s="23">
        <f ca="1">IF(PaymentSchedule[[#This Row],[PMT NO]]&lt;&gt;"",SUM(INDEX(PaymentSchedule[INTEREST],1,1):PaymentSchedule[[#This Row],[INTEREST]]),"")</f>
        <v>13726.739316408468</v>
      </c>
    </row>
    <row r="146" spans="2:11" x14ac:dyDescent="0.25">
      <c r="B146" s="24">
        <f ca="1">IF(LoanIsGood,IF(ROW()-ROW(PaymentSchedule[[#Headers],[PMT NO]])&gt;ScheduledNumberOfPayments,"",ROW()-ROW(PaymentSchedule[[#Headers],[PMT NO]])),"")</f>
        <v>130</v>
      </c>
      <c r="C146" s="22">
        <f ca="1">IF(PaymentSchedule[[#This Row],[PMT NO]]&lt;&gt;"",EOMONTH(LoanStartDate,ROW(PaymentSchedule[[#This Row],[PMT NO]])-ROW(PaymentSchedule[[#Headers],[PMT NO]])-2)+DAY(LoanStartDate),"")</f>
        <v>47499</v>
      </c>
      <c r="D146" s="23">
        <f ca="1">IF(PaymentSchedule[[#This Row],[PMT NO]]&lt;&gt;"",IF(ROW()-ROW(PaymentSchedule[[#Headers],[BEGINNING BALANCE]])=1,LoanAmount,INDEX(PaymentSchedule[ENDING BALANCE],ROW()-ROW(PaymentSchedule[[#Headers],[BEGINNING BALANCE]])-1)),"")</f>
        <v>22458.154324558476</v>
      </c>
      <c r="E146" s="23">
        <f ca="1">IF(PaymentSchedule[[#This Row],[PMT NO]]&lt;&gt;"",ScheduledPayment,"")</f>
        <v>242.39213171976746</v>
      </c>
      <c r="F14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46" s="23">
        <f ca="1">IF(PaymentSchedule[[#This Row],[PMT NO]]&lt;&gt;"",PaymentSchedule[[#This Row],[TOTAL PAYMENT]]-PaymentSchedule[[#This Row],[INTEREST]],"")</f>
        <v>167.53161730457253</v>
      </c>
      <c r="I146" s="23">
        <f ca="1">IF(PaymentSchedule[[#This Row],[PMT NO]]&lt;&gt;"",PaymentSchedule[[#This Row],[BEGINNING BALANCE]]*(InterestRate/PaymentsPerYear),"")</f>
        <v>74.860514415194928</v>
      </c>
      <c r="J14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22290.622707253904</v>
      </c>
      <c r="K146" s="23">
        <f ca="1">IF(PaymentSchedule[[#This Row],[PMT NO]]&lt;&gt;"",SUM(INDEX(PaymentSchedule[INTEREST],1,1):PaymentSchedule[[#This Row],[INTEREST]]),"")</f>
        <v>13801.599830823663</v>
      </c>
    </row>
    <row r="147" spans="2:11" x14ac:dyDescent="0.25">
      <c r="B147" s="24">
        <f ca="1">IF(LoanIsGood,IF(ROW()-ROW(PaymentSchedule[[#Headers],[PMT NO]])&gt;ScheduledNumberOfPayments,"",ROW()-ROW(PaymentSchedule[[#Headers],[PMT NO]])),"")</f>
        <v>131</v>
      </c>
      <c r="C147" s="22">
        <f ca="1">IF(PaymentSchedule[[#This Row],[PMT NO]]&lt;&gt;"",EOMONTH(LoanStartDate,ROW(PaymentSchedule[[#This Row],[PMT NO]])-ROW(PaymentSchedule[[#Headers],[PMT NO]])-2)+DAY(LoanStartDate),"")</f>
        <v>47530</v>
      </c>
      <c r="D147" s="23">
        <f ca="1">IF(PaymentSchedule[[#This Row],[PMT NO]]&lt;&gt;"",IF(ROW()-ROW(PaymentSchedule[[#Headers],[BEGINNING BALANCE]])=1,LoanAmount,INDEX(PaymentSchedule[ENDING BALANCE],ROW()-ROW(PaymentSchedule[[#Headers],[BEGINNING BALANCE]])-1)),"")</f>
        <v>22290.622707253904</v>
      </c>
      <c r="E147" s="23">
        <f ca="1">IF(PaymentSchedule[[#This Row],[PMT NO]]&lt;&gt;"",ScheduledPayment,"")</f>
        <v>242.39213171976746</v>
      </c>
      <c r="F14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47" s="23">
        <f ca="1">IF(PaymentSchedule[[#This Row],[PMT NO]]&lt;&gt;"",PaymentSchedule[[#This Row],[TOTAL PAYMENT]]-PaymentSchedule[[#This Row],[INTEREST]],"")</f>
        <v>168.09005602892111</v>
      </c>
      <c r="I147" s="23">
        <f ca="1">IF(PaymentSchedule[[#This Row],[PMT NO]]&lt;&gt;"",PaymentSchedule[[#This Row],[BEGINNING BALANCE]]*(InterestRate/PaymentsPerYear),"")</f>
        <v>74.302075690846351</v>
      </c>
      <c r="J14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22122.532651224981</v>
      </c>
      <c r="K147" s="23">
        <f ca="1">IF(PaymentSchedule[[#This Row],[PMT NO]]&lt;&gt;"",SUM(INDEX(PaymentSchedule[INTEREST],1,1):PaymentSchedule[[#This Row],[INTEREST]]),"")</f>
        <v>13875.901906514509</v>
      </c>
    </row>
    <row r="148" spans="2:11" x14ac:dyDescent="0.25">
      <c r="B148" s="24">
        <f ca="1">IF(LoanIsGood,IF(ROW()-ROW(PaymentSchedule[[#Headers],[PMT NO]])&gt;ScheduledNumberOfPayments,"",ROW()-ROW(PaymentSchedule[[#Headers],[PMT NO]])),"")</f>
        <v>132</v>
      </c>
      <c r="C148" s="22">
        <f ca="1">IF(PaymentSchedule[[#This Row],[PMT NO]]&lt;&gt;"",EOMONTH(LoanStartDate,ROW(PaymentSchedule[[#This Row],[PMT NO]])-ROW(PaymentSchedule[[#Headers],[PMT NO]])-2)+DAY(LoanStartDate),"")</f>
        <v>47558</v>
      </c>
      <c r="D148" s="23">
        <f ca="1">IF(PaymentSchedule[[#This Row],[PMT NO]]&lt;&gt;"",IF(ROW()-ROW(PaymentSchedule[[#Headers],[BEGINNING BALANCE]])=1,LoanAmount,INDEX(PaymentSchedule[ENDING BALANCE],ROW()-ROW(PaymentSchedule[[#Headers],[BEGINNING BALANCE]])-1)),"")</f>
        <v>22122.532651224981</v>
      </c>
      <c r="E148" s="23">
        <f ca="1">IF(PaymentSchedule[[#This Row],[PMT NO]]&lt;&gt;"",ScheduledPayment,"")</f>
        <v>242.39213171976746</v>
      </c>
      <c r="F14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48" s="23">
        <f ca="1">IF(PaymentSchedule[[#This Row],[PMT NO]]&lt;&gt;"",PaymentSchedule[[#This Row],[TOTAL PAYMENT]]-PaymentSchedule[[#This Row],[INTEREST]],"")</f>
        <v>168.65035621568418</v>
      </c>
      <c r="I148" s="23">
        <f ca="1">IF(PaymentSchedule[[#This Row],[PMT NO]]&lt;&gt;"",PaymentSchedule[[#This Row],[BEGINNING BALANCE]]*(InterestRate/PaymentsPerYear),"")</f>
        <v>73.741775504083279</v>
      </c>
      <c r="J14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21953.882295009298</v>
      </c>
      <c r="K148" s="23">
        <f ca="1">IF(PaymentSchedule[[#This Row],[PMT NO]]&lt;&gt;"",SUM(INDEX(PaymentSchedule[INTEREST],1,1):PaymentSchedule[[#This Row],[INTEREST]]),"")</f>
        <v>13949.643682018592</v>
      </c>
    </row>
    <row r="149" spans="2:11" x14ac:dyDescent="0.25">
      <c r="B149" s="24">
        <f ca="1">IF(LoanIsGood,IF(ROW()-ROW(PaymentSchedule[[#Headers],[PMT NO]])&gt;ScheduledNumberOfPayments,"",ROW()-ROW(PaymentSchedule[[#Headers],[PMT NO]])),"")</f>
        <v>133</v>
      </c>
      <c r="C149" s="22">
        <f ca="1">IF(PaymentSchedule[[#This Row],[PMT NO]]&lt;&gt;"",EOMONTH(LoanStartDate,ROW(PaymentSchedule[[#This Row],[PMT NO]])-ROW(PaymentSchedule[[#Headers],[PMT NO]])-2)+DAY(LoanStartDate),"")</f>
        <v>47589</v>
      </c>
      <c r="D149" s="23">
        <f ca="1">IF(PaymentSchedule[[#This Row],[PMT NO]]&lt;&gt;"",IF(ROW()-ROW(PaymentSchedule[[#Headers],[BEGINNING BALANCE]])=1,LoanAmount,INDEX(PaymentSchedule[ENDING BALANCE],ROW()-ROW(PaymentSchedule[[#Headers],[BEGINNING BALANCE]])-1)),"")</f>
        <v>21953.882295009298</v>
      </c>
      <c r="E149" s="23">
        <f ca="1">IF(PaymentSchedule[[#This Row],[PMT NO]]&lt;&gt;"",ScheduledPayment,"")</f>
        <v>242.39213171976746</v>
      </c>
      <c r="F14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49" s="23">
        <f ca="1">IF(PaymentSchedule[[#This Row],[PMT NO]]&lt;&gt;"",PaymentSchedule[[#This Row],[TOTAL PAYMENT]]-PaymentSchedule[[#This Row],[INTEREST]],"")</f>
        <v>169.21252406973645</v>
      </c>
      <c r="I149" s="23">
        <f ca="1">IF(PaymentSchedule[[#This Row],[PMT NO]]&lt;&gt;"",PaymentSchedule[[#This Row],[BEGINNING BALANCE]]*(InterestRate/PaymentsPerYear),"")</f>
        <v>73.179607650031002</v>
      </c>
      <c r="J14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21784.669770939563</v>
      </c>
      <c r="K149" s="23">
        <f ca="1">IF(PaymentSchedule[[#This Row],[PMT NO]]&lt;&gt;"",SUM(INDEX(PaymentSchedule[INTEREST],1,1):PaymentSchedule[[#This Row],[INTEREST]]),"")</f>
        <v>14022.823289668622</v>
      </c>
    </row>
    <row r="150" spans="2:11" x14ac:dyDescent="0.25">
      <c r="B150" s="24">
        <f ca="1">IF(LoanIsGood,IF(ROW()-ROW(PaymentSchedule[[#Headers],[PMT NO]])&gt;ScheduledNumberOfPayments,"",ROW()-ROW(PaymentSchedule[[#Headers],[PMT NO]])),"")</f>
        <v>134</v>
      </c>
      <c r="C150" s="22">
        <f ca="1">IF(PaymentSchedule[[#This Row],[PMT NO]]&lt;&gt;"",EOMONTH(LoanStartDate,ROW(PaymentSchedule[[#This Row],[PMT NO]])-ROW(PaymentSchedule[[#Headers],[PMT NO]])-2)+DAY(LoanStartDate),"")</f>
        <v>47619</v>
      </c>
      <c r="D150" s="23">
        <f ca="1">IF(PaymentSchedule[[#This Row],[PMT NO]]&lt;&gt;"",IF(ROW()-ROW(PaymentSchedule[[#Headers],[BEGINNING BALANCE]])=1,LoanAmount,INDEX(PaymentSchedule[ENDING BALANCE],ROW()-ROW(PaymentSchedule[[#Headers],[BEGINNING BALANCE]])-1)),"")</f>
        <v>21784.669770939563</v>
      </c>
      <c r="E150" s="23">
        <f ca="1">IF(PaymentSchedule[[#This Row],[PMT NO]]&lt;&gt;"",ScheduledPayment,"")</f>
        <v>242.39213171976746</v>
      </c>
      <c r="F15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50" s="23">
        <f ca="1">IF(PaymentSchedule[[#This Row],[PMT NO]]&lt;&gt;"",PaymentSchedule[[#This Row],[TOTAL PAYMENT]]-PaymentSchedule[[#This Row],[INTEREST]],"")</f>
        <v>169.77656581663558</v>
      </c>
      <c r="I150" s="23">
        <f ca="1">IF(PaymentSchedule[[#This Row],[PMT NO]]&lt;&gt;"",PaymentSchedule[[#This Row],[BEGINNING BALANCE]]*(InterestRate/PaymentsPerYear),"")</f>
        <v>72.615565903131881</v>
      </c>
      <c r="J15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21614.893205122928</v>
      </c>
      <c r="K150" s="23">
        <f ca="1">IF(PaymentSchedule[[#This Row],[PMT NO]]&lt;&gt;"",SUM(INDEX(PaymentSchedule[INTEREST],1,1):PaymentSchedule[[#This Row],[INTEREST]]),"")</f>
        <v>14095.438855571754</v>
      </c>
    </row>
    <row r="151" spans="2:11" x14ac:dyDescent="0.25">
      <c r="B151" s="24">
        <f ca="1">IF(LoanIsGood,IF(ROW()-ROW(PaymentSchedule[[#Headers],[PMT NO]])&gt;ScheduledNumberOfPayments,"",ROW()-ROW(PaymentSchedule[[#Headers],[PMT NO]])),"")</f>
        <v>135</v>
      </c>
      <c r="C151" s="22">
        <f ca="1">IF(PaymentSchedule[[#This Row],[PMT NO]]&lt;&gt;"",EOMONTH(LoanStartDate,ROW(PaymentSchedule[[#This Row],[PMT NO]])-ROW(PaymentSchedule[[#Headers],[PMT NO]])-2)+DAY(LoanStartDate),"")</f>
        <v>47650</v>
      </c>
      <c r="D151" s="23">
        <f ca="1">IF(PaymentSchedule[[#This Row],[PMT NO]]&lt;&gt;"",IF(ROW()-ROW(PaymentSchedule[[#Headers],[BEGINNING BALANCE]])=1,LoanAmount,INDEX(PaymentSchedule[ENDING BALANCE],ROW()-ROW(PaymentSchedule[[#Headers],[BEGINNING BALANCE]])-1)),"")</f>
        <v>21614.893205122928</v>
      </c>
      <c r="E151" s="23">
        <f ca="1">IF(PaymentSchedule[[#This Row],[PMT NO]]&lt;&gt;"",ScheduledPayment,"")</f>
        <v>242.39213171976746</v>
      </c>
      <c r="F15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51" s="23">
        <f ca="1">IF(PaymentSchedule[[#This Row],[PMT NO]]&lt;&gt;"",PaymentSchedule[[#This Row],[TOTAL PAYMENT]]-PaymentSchedule[[#This Row],[INTEREST]],"")</f>
        <v>170.34248770269102</v>
      </c>
      <c r="I151" s="23">
        <f ca="1">IF(PaymentSchedule[[#This Row],[PMT NO]]&lt;&gt;"",PaymentSchedule[[#This Row],[BEGINNING BALANCE]]*(InterestRate/PaymentsPerYear),"")</f>
        <v>72.049644017076432</v>
      </c>
      <c r="J15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21444.550717420236</v>
      </c>
      <c r="K151" s="23">
        <f ca="1">IF(PaymentSchedule[[#This Row],[PMT NO]]&lt;&gt;"",SUM(INDEX(PaymentSchedule[INTEREST],1,1):PaymentSchedule[[#This Row],[INTEREST]]),"")</f>
        <v>14167.488499588831</v>
      </c>
    </row>
    <row r="152" spans="2:11" x14ac:dyDescent="0.25">
      <c r="B152" s="24">
        <f ca="1">IF(LoanIsGood,IF(ROW()-ROW(PaymentSchedule[[#Headers],[PMT NO]])&gt;ScheduledNumberOfPayments,"",ROW()-ROW(PaymentSchedule[[#Headers],[PMT NO]])),"")</f>
        <v>136</v>
      </c>
      <c r="C152" s="22">
        <f ca="1">IF(PaymentSchedule[[#This Row],[PMT NO]]&lt;&gt;"",EOMONTH(LoanStartDate,ROW(PaymentSchedule[[#This Row],[PMT NO]])-ROW(PaymentSchedule[[#Headers],[PMT NO]])-2)+DAY(LoanStartDate),"")</f>
        <v>47680</v>
      </c>
      <c r="D152" s="23">
        <f ca="1">IF(PaymentSchedule[[#This Row],[PMT NO]]&lt;&gt;"",IF(ROW()-ROW(PaymentSchedule[[#Headers],[BEGINNING BALANCE]])=1,LoanAmount,INDEX(PaymentSchedule[ENDING BALANCE],ROW()-ROW(PaymentSchedule[[#Headers],[BEGINNING BALANCE]])-1)),"")</f>
        <v>21444.550717420236</v>
      </c>
      <c r="E152" s="23">
        <f ca="1">IF(PaymentSchedule[[#This Row],[PMT NO]]&lt;&gt;"",ScheduledPayment,"")</f>
        <v>242.39213171976746</v>
      </c>
      <c r="F15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52" s="23">
        <f ca="1">IF(PaymentSchedule[[#This Row],[PMT NO]]&lt;&gt;"",PaymentSchedule[[#This Row],[TOTAL PAYMENT]]-PaymentSchedule[[#This Row],[INTEREST]],"")</f>
        <v>170.91029599503332</v>
      </c>
      <c r="I152" s="23">
        <f ca="1">IF(PaymentSchedule[[#This Row],[PMT NO]]&lt;&gt;"",PaymentSchedule[[#This Row],[BEGINNING BALANCE]]*(InterestRate/PaymentsPerYear),"")</f>
        <v>71.481835724734125</v>
      </c>
      <c r="J15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21273.640421425203</v>
      </c>
      <c r="K152" s="23">
        <f ca="1">IF(PaymentSchedule[[#This Row],[PMT NO]]&lt;&gt;"",SUM(INDEX(PaymentSchedule[INTEREST],1,1):PaymentSchedule[[#This Row],[INTEREST]]),"")</f>
        <v>14238.970335313566</v>
      </c>
    </row>
    <row r="153" spans="2:11" x14ac:dyDescent="0.25">
      <c r="B153" s="24">
        <f ca="1">IF(LoanIsGood,IF(ROW()-ROW(PaymentSchedule[[#Headers],[PMT NO]])&gt;ScheduledNumberOfPayments,"",ROW()-ROW(PaymentSchedule[[#Headers],[PMT NO]])),"")</f>
        <v>137</v>
      </c>
      <c r="C153" s="22">
        <f ca="1">IF(PaymentSchedule[[#This Row],[PMT NO]]&lt;&gt;"",EOMONTH(LoanStartDate,ROW(PaymentSchedule[[#This Row],[PMT NO]])-ROW(PaymentSchedule[[#Headers],[PMT NO]])-2)+DAY(LoanStartDate),"")</f>
        <v>47711</v>
      </c>
      <c r="D153" s="23">
        <f ca="1">IF(PaymentSchedule[[#This Row],[PMT NO]]&lt;&gt;"",IF(ROW()-ROW(PaymentSchedule[[#Headers],[BEGINNING BALANCE]])=1,LoanAmount,INDEX(PaymentSchedule[ENDING BALANCE],ROW()-ROW(PaymentSchedule[[#Headers],[BEGINNING BALANCE]])-1)),"")</f>
        <v>21273.640421425203</v>
      </c>
      <c r="E153" s="23">
        <f ca="1">IF(PaymentSchedule[[#This Row],[PMT NO]]&lt;&gt;"",ScheduledPayment,"")</f>
        <v>242.39213171976746</v>
      </c>
      <c r="F15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53" s="23">
        <f ca="1">IF(PaymentSchedule[[#This Row],[PMT NO]]&lt;&gt;"",PaymentSchedule[[#This Row],[TOTAL PAYMENT]]-PaymentSchedule[[#This Row],[INTEREST]],"")</f>
        <v>171.47999698168343</v>
      </c>
      <c r="I153" s="23">
        <f ca="1">IF(PaymentSchedule[[#This Row],[PMT NO]]&lt;&gt;"",PaymentSchedule[[#This Row],[BEGINNING BALANCE]]*(InterestRate/PaymentsPerYear),"")</f>
        <v>70.912134738084021</v>
      </c>
      <c r="J15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21102.160424443518</v>
      </c>
      <c r="K153" s="23">
        <f ca="1">IF(PaymentSchedule[[#This Row],[PMT NO]]&lt;&gt;"",SUM(INDEX(PaymentSchedule[INTEREST],1,1):PaymentSchedule[[#This Row],[INTEREST]]),"")</f>
        <v>14309.882470051651</v>
      </c>
    </row>
    <row r="154" spans="2:11" x14ac:dyDescent="0.25">
      <c r="B154" s="24">
        <f ca="1">IF(LoanIsGood,IF(ROW()-ROW(PaymentSchedule[[#Headers],[PMT NO]])&gt;ScheduledNumberOfPayments,"",ROW()-ROW(PaymentSchedule[[#Headers],[PMT NO]])),"")</f>
        <v>138</v>
      </c>
      <c r="C154" s="22">
        <f ca="1">IF(PaymentSchedule[[#This Row],[PMT NO]]&lt;&gt;"",EOMONTH(LoanStartDate,ROW(PaymentSchedule[[#This Row],[PMT NO]])-ROW(PaymentSchedule[[#Headers],[PMT NO]])-2)+DAY(LoanStartDate),"")</f>
        <v>47742</v>
      </c>
      <c r="D154" s="23">
        <f ca="1">IF(PaymentSchedule[[#This Row],[PMT NO]]&lt;&gt;"",IF(ROW()-ROW(PaymentSchedule[[#Headers],[BEGINNING BALANCE]])=1,LoanAmount,INDEX(PaymentSchedule[ENDING BALANCE],ROW()-ROW(PaymentSchedule[[#Headers],[BEGINNING BALANCE]])-1)),"")</f>
        <v>21102.160424443518</v>
      </c>
      <c r="E154" s="23">
        <f ca="1">IF(PaymentSchedule[[#This Row],[PMT NO]]&lt;&gt;"",ScheduledPayment,"")</f>
        <v>242.39213171976746</v>
      </c>
      <c r="F15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54" s="23">
        <f ca="1">IF(PaymentSchedule[[#This Row],[PMT NO]]&lt;&gt;"",PaymentSchedule[[#This Row],[TOTAL PAYMENT]]-PaymentSchedule[[#This Row],[INTEREST]],"")</f>
        <v>172.05159697162242</v>
      </c>
      <c r="I154" s="23">
        <f ca="1">IF(PaymentSchedule[[#This Row],[PMT NO]]&lt;&gt;"",PaymentSchedule[[#This Row],[BEGINNING BALANCE]]*(InterestRate/PaymentsPerYear),"")</f>
        <v>70.34053474814506</v>
      </c>
      <c r="J15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20930.108827471897</v>
      </c>
      <c r="K154" s="23">
        <f ca="1">IF(PaymentSchedule[[#This Row],[PMT NO]]&lt;&gt;"",SUM(INDEX(PaymentSchedule[INTEREST],1,1):PaymentSchedule[[#This Row],[INTEREST]]),"")</f>
        <v>14380.223004799796</v>
      </c>
    </row>
    <row r="155" spans="2:11" x14ac:dyDescent="0.25">
      <c r="B155" s="24">
        <f ca="1">IF(LoanIsGood,IF(ROW()-ROW(PaymentSchedule[[#Headers],[PMT NO]])&gt;ScheduledNumberOfPayments,"",ROW()-ROW(PaymentSchedule[[#Headers],[PMT NO]])),"")</f>
        <v>139</v>
      </c>
      <c r="C155" s="22">
        <f ca="1">IF(PaymentSchedule[[#This Row],[PMT NO]]&lt;&gt;"",EOMONTH(LoanStartDate,ROW(PaymentSchedule[[#This Row],[PMT NO]])-ROW(PaymentSchedule[[#Headers],[PMT NO]])-2)+DAY(LoanStartDate),"")</f>
        <v>47772</v>
      </c>
      <c r="D155" s="23">
        <f ca="1">IF(PaymentSchedule[[#This Row],[PMT NO]]&lt;&gt;"",IF(ROW()-ROW(PaymentSchedule[[#Headers],[BEGINNING BALANCE]])=1,LoanAmount,INDEX(PaymentSchedule[ENDING BALANCE],ROW()-ROW(PaymentSchedule[[#Headers],[BEGINNING BALANCE]])-1)),"")</f>
        <v>20930.108827471897</v>
      </c>
      <c r="E155" s="23">
        <f ca="1">IF(PaymentSchedule[[#This Row],[PMT NO]]&lt;&gt;"",ScheduledPayment,"")</f>
        <v>242.39213171976746</v>
      </c>
      <c r="F15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55" s="23">
        <f ca="1">IF(PaymentSchedule[[#This Row],[PMT NO]]&lt;&gt;"",PaymentSchedule[[#This Row],[TOTAL PAYMENT]]-PaymentSchedule[[#This Row],[INTEREST]],"")</f>
        <v>172.62510229486114</v>
      </c>
      <c r="I155" s="23">
        <f ca="1">IF(PaymentSchedule[[#This Row],[PMT NO]]&lt;&gt;"",PaymentSchedule[[#This Row],[BEGINNING BALANCE]]*(InterestRate/PaymentsPerYear),"")</f>
        <v>69.767029424906326</v>
      </c>
      <c r="J15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20757.483725177037</v>
      </c>
      <c r="K155" s="23">
        <f ca="1">IF(PaymentSchedule[[#This Row],[PMT NO]]&lt;&gt;"",SUM(INDEX(PaymentSchedule[INTEREST],1,1):PaymentSchedule[[#This Row],[INTEREST]]),"")</f>
        <v>14449.990034224702</v>
      </c>
    </row>
    <row r="156" spans="2:11" x14ac:dyDescent="0.25">
      <c r="B156" s="24">
        <f ca="1">IF(LoanIsGood,IF(ROW()-ROW(PaymentSchedule[[#Headers],[PMT NO]])&gt;ScheduledNumberOfPayments,"",ROW()-ROW(PaymentSchedule[[#Headers],[PMT NO]])),"")</f>
        <v>140</v>
      </c>
      <c r="C156" s="22">
        <f ca="1">IF(PaymentSchedule[[#This Row],[PMT NO]]&lt;&gt;"",EOMONTH(LoanStartDate,ROW(PaymentSchedule[[#This Row],[PMT NO]])-ROW(PaymentSchedule[[#Headers],[PMT NO]])-2)+DAY(LoanStartDate),"")</f>
        <v>47803</v>
      </c>
      <c r="D156" s="23">
        <f ca="1">IF(PaymentSchedule[[#This Row],[PMT NO]]&lt;&gt;"",IF(ROW()-ROW(PaymentSchedule[[#Headers],[BEGINNING BALANCE]])=1,LoanAmount,INDEX(PaymentSchedule[ENDING BALANCE],ROW()-ROW(PaymentSchedule[[#Headers],[BEGINNING BALANCE]])-1)),"")</f>
        <v>20757.483725177037</v>
      </c>
      <c r="E156" s="23">
        <f ca="1">IF(PaymentSchedule[[#This Row],[PMT NO]]&lt;&gt;"",ScheduledPayment,"")</f>
        <v>242.39213171976746</v>
      </c>
      <c r="F15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56" s="23">
        <f ca="1">IF(PaymentSchedule[[#This Row],[PMT NO]]&lt;&gt;"",PaymentSchedule[[#This Row],[TOTAL PAYMENT]]-PaymentSchedule[[#This Row],[INTEREST]],"")</f>
        <v>173.20051930251066</v>
      </c>
      <c r="I156" s="23">
        <f ca="1">IF(PaymentSchedule[[#This Row],[PMT NO]]&lt;&gt;"",PaymentSchedule[[#This Row],[BEGINNING BALANCE]]*(InterestRate/PaymentsPerYear),"")</f>
        <v>69.191612417256792</v>
      </c>
      <c r="J15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20584.283205874526</v>
      </c>
      <c r="K156" s="23">
        <f ca="1">IF(PaymentSchedule[[#This Row],[PMT NO]]&lt;&gt;"",SUM(INDEX(PaymentSchedule[INTEREST],1,1):PaymentSchedule[[#This Row],[INTEREST]]),"")</f>
        <v>14519.181646641959</v>
      </c>
    </row>
    <row r="157" spans="2:11" x14ac:dyDescent="0.25">
      <c r="B157" s="24">
        <f ca="1">IF(LoanIsGood,IF(ROW()-ROW(PaymentSchedule[[#Headers],[PMT NO]])&gt;ScheduledNumberOfPayments,"",ROW()-ROW(PaymentSchedule[[#Headers],[PMT NO]])),"")</f>
        <v>141</v>
      </c>
      <c r="C157" s="22">
        <f ca="1">IF(PaymentSchedule[[#This Row],[PMT NO]]&lt;&gt;"",EOMONTH(LoanStartDate,ROW(PaymentSchedule[[#This Row],[PMT NO]])-ROW(PaymentSchedule[[#Headers],[PMT NO]])-2)+DAY(LoanStartDate),"")</f>
        <v>47833</v>
      </c>
      <c r="D157" s="23">
        <f ca="1">IF(PaymentSchedule[[#This Row],[PMT NO]]&lt;&gt;"",IF(ROW()-ROW(PaymentSchedule[[#Headers],[BEGINNING BALANCE]])=1,LoanAmount,INDEX(PaymentSchedule[ENDING BALANCE],ROW()-ROW(PaymentSchedule[[#Headers],[BEGINNING BALANCE]])-1)),"")</f>
        <v>20584.283205874526</v>
      </c>
      <c r="E157" s="23">
        <f ca="1">IF(PaymentSchedule[[#This Row],[PMT NO]]&lt;&gt;"",ScheduledPayment,"")</f>
        <v>242.39213171976746</v>
      </c>
      <c r="F15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57" s="23">
        <f ca="1">IF(PaymentSchedule[[#This Row],[PMT NO]]&lt;&gt;"",PaymentSchedule[[#This Row],[TOTAL PAYMENT]]-PaymentSchedule[[#This Row],[INTEREST]],"")</f>
        <v>173.77785436685235</v>
      </c>
      <c r="I157" s="23">
        <f ca="1">IF(PaymentSchedule[[#This Row],[PMT NO]]&lt;&gt;"",PaymentSchedule[[#This Row],[BEGINNING BALANCE]]*(InterestRate/PaymentsPerYear),"")</f>
        <v>68.614277352915096</v>
      </c>
      <c r="J15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20410.505351507672</v>
      </c>
      <c r="K157" s="23">
        <f ca="1">IF(PaymentSchedule[[#This Row],[PMT NO]]&lt;&gt;"",SUM(INDEX(PaymentSchedule[INTEREST],1,1):PaymentSchedule[[#This Row],[INTEREST]]),"")</f>
        <v>14587.795923994874</v>
      </c>
    </row>
    <row r="158" spans="2:11" x14ac:dyDescent="0.25">
      <c r="B158" s="24">
        <f ca="1">IF(LoanIsGood,IF(ROW()-ROW(PaymentSchedule[[#Headers],[PMT NO]])&gt;ScheduledNumberOfPayments,"",ROW()-ROW(PaymentSchedule[[#Headers],[PMT NO]])),"")</f>
        <v>142</v>
      </c>
      <c r="C158" s="22">
        <f ca="1">IF(PaymentSchedule[[#This Row],[PMT NO]]&lt;&gt;"",EOMONTH(LoanStartDate,ROW(PaymentSchedule[[#This Row],[PMT NO]])-ROW(PaymentSchedule[[#Headers],[PMT NO]])-2)+DAY(LoanStartDate),"")</f>
        <v>47864</v>
      </c>
      <c r="D158" s="23">
        <f ca="1">IF(PaymentSchedule[[#This Row],[PMT NO]]&lt;&gt;"",IF(ROW()-ROW(PaymentSchedule[[#Headers],[BEGINNING BALANCE]])=1,LoanAmount,INDEX(PaymentSchedule[ENDING BALANCE],ROW()-ROW(PaymentSchedule[[#Headers],[BEGINNING BALANCE]])-1)),"")</f>
        <v>20410.505351507672</v>
      </c>
      <c r="E158" s="23">
        <f ca="1">IF(PaymentSchedule[[#This Row],[PMT NO]]&lt;&gt;"",ScheduledPayment,"")</f>
        <v>242.39213171976746</v>
      </c>
      <c r="F15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58" s="23">
        <f ca="1">IF(PaymentSchedule[[#This Row],[PMT NO]]&lt;&gt;"",PaymentSchedule[[#This Row],[TOTAL PAYMENT]]-PaymentSchedule[[#This Row],[INTEREST]],"")</f>
        <v>174.35711388140857</v>
      </c>
      <c r="I158" s="23">
        <f ca="1">IF(PaymentSchedule[[#This Row],[PMT NO]]&lt;&gt;"",PaymentSchedule[[#This Row],[BEGINNING BALANCE]]*(InterestRate/PaymentsPerYear),"")</f>
        <v>68.035017838358911</v>
      </c>
      <c r="J15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20236.148237626265</v>
      </c>
      <c r="K158" s="23">
        <f ca="1">IF(PaymentSchedule[[#This Row],[PMT NO]]&lt;&gt;"",SUM(INDEX(PaymentSchedule[INTEREST],1,1):PaymentSchedule[[#This Row],[INTEREST]]),"")</f>
        <v>14655.830941833234</v>
      </c>
    </row>
    <row r="159" spans="2:11" x14ac:dyDescent="0.25">
      <c r="B159" s="24">
        <f ca="1">IF(LoanIsGood,IF(ROW()-ROW(PaymentSchedule[[#Headers],[PMT NO]])&gt;ScheduledNumberOfPayments,"",ROW()-ROW(PaymentSchedule[[#Headers],[PMT NO]])),"")</f>
        <v>143</v>
      </c>
      <c r="C159" s="22">
        <f ca="1">IF(PaymentSchedule[[#This Row],[PMT NO]]&lt;&gt;"",EOMONTH(LoanStartDate,ROW(PaymentSchedule[[#This Row],[PMT NO]])-ROW(PaymentSchedule[[#Headers],[PMT NO]])-2)+DAY(LoanStartDate),"")</f>
        <v>47895</v>
      </c>
      <c r="D159" s="23">
        <f ca="1">IF(PaymentSchedule[[#This Row],[PMT NO]]&lt;&gt;"",IF(ROW()-ROW(PaymentSchedule[[#Headers],[BEGINNING BALANCE]])=1,LoanAmount,INDEX(PaymentSchedule[ENDING BALANCE],ROW()-ROW(PaymentSchedule[[#Headers],[BEGINNING BALANCE]])-1)),"")</f>
        <v>20236.148237626265</v>
      </c>
      <c r="E159" s="23">
        <f ca="1">IF(PaymentSchedule[[#This Row],[PMT NO]]&lt;&gt;"",ScheduledPayment,"")</f>
        <v>242.39213171976746</v>
      </c>
      <c r="F15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59" s="23">
        <f ca="1">IF(PaymentSchedule[[#This Row],[PMT NO]]&lt;&gt;"",PaymentSchedule[[#This Row],[TOTAL PAYMENT]]-PaymentSchedule[[#This Row],[INTEREST]],"")</f>
        <v>174.93830426101323</v>
      </c>
      <c r="I159" s="23">
        <f ca="1">IF(PaymentSchedule[[#This Row],[PMT NO]]&lt;&gt;"",PaymentSchedule[[#This Row],[BEGINNING BALANCE]]*(InterestRate/PaymentsPerYear),"")</f>
        <v>67.453827458754219</v>
      </c>
      <c r="J15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20061.209933365251</v>
      </c>
      <c r="K159" s="23">
        <f ca="1">IF(PaymentSchedule[[#This Row],[PMT NO]]&lt;&gt;"",SUM(INDEX(PaymentSchedule[INTEREST],1,1):PaymentSchedule[[#This Row],[INTEREST]]),"")</f>
        <v>14723.284769291988</v>
      </c>
    </row>
    <row r="160" spans="2:11" x14ac:dyDescent="0.25">
      <c r="B160" s="24">
        <f ca="1">IF(LoanIsGood,IF(ROW()-ROW(PaymentSchedule[[#Headers],[PMT NO]])&gt;ScheduledNumberOfPayments,"",ROW()-ROW(PaymentSchedule[[#Headers],[PMT NO]])),"")</f>
        <v>144</v>
      </c>
      <c r="C160" s="22">
        <f ca="1">IF(PaymentSchedule[[#This Row],[PMT NO]]&lt;&gt;"",EOMONTH(LoanStartDate,ROW(PaymentSchedule[[#This Row],[PMT NO]])-ROW(PaymentSchedule[[#Headers],[PMT NO]])-2)+DAY(LoanStartDate),"")</f>
        <v>47923</v>
      </c>
      <c r="D160" s="23">
        <f ca="1">IF(PaymentSchedule[[#This Row],[PMT NO]]&lt;&gt;"",IF(ROW()-ROW(PaymentSchedule[[#Headers],[BEGINNING BALANCE]])=1,LoanAmount,INDEX(PaymentSchedule[ENDING BALANCE],ROW()-ROW(PaymentSchedule[[#Headers],[BEGINNING BALANCE]])-1)),"")</f>
        <v>20061.209933365251</v>
      </c>
      <c r="E160" s="23">
        <f ca="1">IF(PaymentSchedule[[#This Row],[PMT NO]]&lt;&gt;"",ScheduledPayment,"")</f>
        <v>242.39213171976746</v>
      </c>
      <c r="F16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60" s="23">
        <f ca="1">IF(PaymentSchedule[[#This Row],[PMT NO]]&lt;&gt;"",PaymentSchedule[[#This Row],[TOTAL PAYMENT]]-PaymentSchedule[[#This Row],[INTEREST]],"")</f>
        <v>175.52143194188329</v>
      </c>
      <c r="I160" s="23">
        <f ca="1">IF(PaymentSchedule[[#This Row],[PMT NO]]&lt;&gt;"",PaymentSchedule[[#This Row],[BEGINNING BALANCE]]*(InterestRate/PaymentsPerYear),"")</f>
        <v>66.87069977788417</v>
      </c>
      <c r="J16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19885.688501423367</v>
      </c>
      <c r="K160" s="23">
        <f ca="1">IF(PaymentSchedule[[#This Row],[PMT NO]]&lt;&gt;"",SUM(INDEX(PaymentSchedule[INTEREST],1,1):PaymentSchedule[[#This Row],[INTEREST]]),"")</f>
        <v>14790.155469069872</v>
      </c>
    </row>
    <row r="161" spans="2:11" x14ac:dyDescent="0.25">
      <c r="B161" s="24">
        <f ca="1">IF(LoanIsGood,IF(ROW()-ROW(PaymentSchedule[[#Headers],[PMT NO]])&gt;ScheduledNumberOfPayments,"",ROW()-ROW(PaymentSchedule[[#Headers],[PMT NO]])),"")</f>
        <v>145</v>
      </c>
      <c r="C161" s="22">
        <f ca="1">IF(PaymentSchedule[[#This Row],[PMT NO]]&lt;&gt;"",EOMONTH(LoanStartDate,ROW(PaymentSchedule[[#This Row],[PMT NO]])-ROW(PaymentSchedule[[#Headers],[PMT NO]])-2)+DAY(LoanStartDate),"")</f>
        <v>47954</v>
      </c>
      <c r="D161" s="23">
        <f ca="1">IF(PaymentSchedule[[#This Row],[PMT NO]]&lt;&gt;"",IF(ROW()-ROW(PaymentSchedule[[#Headers],[BEGINNING BALANCE]])=1,LoanAmount,INDEX(PaymentSchedule[ENDING BALANCE],ROW()-ROW(PaymentSchedule[[#Headers],[BEGINNING BALANCE]])-1)),"")</f>
        <v>19885.688501423367</v>
      </c>
      <c r="E161" s="23">
        <f ca="1">IF(PaymentSchedule[[#This Row],[PMT NO]]&lt;&gt;"",ScheduledPayment,"")</f>
        <v>242.39213171976746</v>
      </c>
      <c r="F16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61" s="23">
        <f ca="1">IF(PaymentSchedule[[#This Row],[PMT NO]]&lt;&gt;"",PaymentSchedule[[#This Row],[TOTAL PAYMENT]]-PaymentSchedule[[#This Row],[INTEREST]],"")</f>
        <v>176.10650338168955</v>
      </c>
      <c r="I161" s="23">
        <f ca="1">IF(PaymentSchedule[[#This Row],[PMT NO]]&lt;&gt;"",PaymentSchedule[[#This Row],[BEGINNING BALANCE]]*(InterestRate/PaymentsPerYear),"")</f>
        <v>66.285628338077899</v>
      </c>
      <c r="J16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19709.581998041678</v>
      </c>
      <c r="K161" s="23">
        <f ca="1">IF(PaymentSchedule[[#This Row],[PMT NO]]&lt;&gt;"",SUM(INDEX(PaymentSchedule[INTEREST],1,1):PaymentSchedule[[#This Row],[INTEREST]]),"")</f>
        <v>14856.441097407949</v>
      </c>
    </row>
    <row r="162" spans="2:11" x14ac:dyDescent="0.25">
      <c r="B162" s="24">
        <f ca="1">IF(LoanIsGood,IF(ROW()-ROW(PaymentSchedule[[#Headers],[PMT NO]])&gt;ScheduledNumberOfPayments,"",ROW()-ROW(PaymentSchedule[[#Headers],[PMT NO]])),"")</f>
        <v>146</v>
      </c>
      <c r="C162" s="22">
        <f ca="1">IF(PaymentSchedule[[#This Row],[PMT NO]]&lt;&gt;"",EOMONTH(LoanStartDate,ROW(PaymentSchedule[[#This Row],[PMT NO]])-ROW(PaymentSchedule[[#Headers],[PMT NO]])-2)+DAY(LoanStartDate),"")</f>
        <v>47984</v>
      </c>
      <c r="D162" s="23">
        <f ca="1">IF(PaymentSchedule[[#This Row],[PMT NO]]&lt;&gt;"",IF(ROW()-ROW(PaymentSchedule[[#Headers],[BEGINNING BALANCE]])=1,LoanAmount,INDEX(PaymentSchedule[ENDING BALANCE],ROW()-ROW(PaymentSchedule[[#Headers],[BEGINNING BALANCE]])-1)),"")</f>
        <v>19709.581998041678</v>
      </c>
      <c r="E162" s="23">
        <f ca="1">IF(PaymentSchedule[[#This Row],[PMT NO]]&lt;&gt;"",ScheduledPayment,"")</f>
        <v>242.39213171976746</v>
      </c>
      <c r="F16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62" s="23">
        <f ca="1">IF(PaymentSchedule[[#This Row],[PMT NO]]&lt;&gt;"",PaymentSchedule[[#This Row],[TOTAL PAYMENT]]-PaymentSchedule[[#This Row],[INTEREST]],"")</f>
        <v>176.69352505962854</v>
      </c>
      <c r="I162" s="23">
        <f ca="1">IF(PaymentSchedule[[#This Row],[PMT NO]]&lt;&gt;"",PaymentSchedule[[#This Row],[BEGINNING BALANCE]]*(InterestRate/PaymentsPerYear),"")</f>
        <v>65.698606660138935</v>
      </c>
      <c r="J16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19532.888472982049</v>
      </c>
      <c r="K162" s="23">
        <f ca="1">IF(PaymentSchedule[[#This Row],[PMT NO]]&lt;&gt;"",SUM(INDEX(PaymentSchedule[INTEREST],1,1):PaymentSchedule[[#This Row],[INTEREST]]),"")</f>
        <v>14922.139704068088</v>
      </c>
    </row>
    <row r="163" spans="2:11" x14ac:dyDescent="0.25">
      <c r="B163" s="24">
        <f ca="1">IF(LoanIsGood,IF(ROW()-ROW(PaymentSchedule[[#Headers],[PMT NO]])&gt;ScheduledNumberOfPayments,"",ROW()-ROW(PaymentSchedule[[#Headers],[PMT NO]])),"")</f>
        <v>147</v>
      </c>
      <c r="C163" s="22">
        <f ca="1">IF(PaymentSchedule[[#This Row],[PMT NO]]&lt;&gt;"",EOMONTH(LoanStartDate,ROW(PaymentSchedule[[#This Row],[PMT NO]])-ROW(PaymentSchedule[[#Headers],[PMT NO]])-2)+DAY(LoanStartDate),"")</f>
        <v>48015</v>
      </c>
      <c r="D163" s="23">
        <f ca="1">IF(PaymentSchedule[[#This Row],[PMT NO]]&lt;&gt;"",IF(ROW()-ROW(PaymentSchedule[[#Headers],[BEGINNING BALANCE]])=1,LoanAmount,INDEX(PaymentSchedule[ENDING BALANCE],ROW()-ROW(PaymentSchedule[[#Headers],[BEGINNING BALANCE]])-1)),"")</f>
        <v>19532.888472982049</v>
      </c>
      <c r="E163" s="23">
        <f ca="1">IF(PaymentSchedule[[#This Row],[PMT NO]]&lt;&gt;"",ScheduledPayment,"")</f>
        <v>242.39213171976746</v>
      </c>
      <c r="F16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63" s="23">
        <f ca="1">IF(PaymentSchedule[[#This Row],[PMT NO]]&lt;&gt;"",PaymentSchedule[[#This Row],[TOTAL PAYMENT]]-PaymentSchedule[[#This Row],[INTEREST]],"")</f>
        <v>177.28250347649396</v>
      </c>
      <c r="I163" s="23">
        <f ca="1">IF(PaymentSchedule[[#This Row],[PMT NO]]&lt;&gt;"",PaymentSchedule[[#This Row],[BEGINNING BALANCE]]*(InterestRate/PaymentsPerYear),"")</f>
        <v>65.109628243273505</v>
      </c>
      <c r="J16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19355.605969505556</v>
      </c>
      <c r="K163" s="23">
        <f ca="1">IF(PaymentSchedule[[#This Row],[PMT NO]]&lt;&gt;"",SUM(INDEX(PaymentSchedule[INTEREST],1,1):PaymentSchedule[[#This Row],[INTEREST]]),"")</f>
        <v>14987.249332311361</v>
      </c>
    </row>
    <row r="164" spans="2:11" x14ac:dyDescent="0.25">
      <c r="B164" s="24">
        <f ca="1">IF(LoanIsGood,IF(ROW()-ROW(PaymentSchedule[[#Headers],[PMT NO]])&gt;ScheduledNumberOfPayments,"",ROW()-ROW(PaymentSchedule[[#Headers],[PMT NO]])),"")</f>
        <v>148</v>
      </c>
      <c r="C164" s="22">
        <f ca="1">IF(PaymentSchedule[[#This Row],[PMT NO]]&lt;&gt;"",EOMONTH(LoanStartDate,ROW(PaymentSchedule[[#This Row],[PMT NO]])-ROW(PaymentSchedule[[#Headers],[PMT NO]])-2)+DAY(LoanStartDate),"")</f>
        <v>48045</v>
      </c>
      <c r="D164" s="23">
        <f ca="1">IF(PaymentSchedule[[#This Row],[PMT NO]]&lt;&gt;"",IF(ROW()-ROW(PaymentSchedule[[#Headers],[BEGINNING BALANCE]])=1,LoanAmount,INDEX(PaymentSchedule[ENDING BALANCE],ROW()-ROW(PaymentSchedule[[#Headers],[BEGINNING BALANCE]])-1)),"")</f>
        <v>19355.605969505556</v>
      </c>
      <c r="E164" s="23">
        <f ca="1">IF(PaymentSchedule[[#This Row],[PMT NO]]&lt;&gt;"",ScheduledPayment,"")</f>
        <v>242.39213171976746</v>
      </c>
      <c r="F16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64" s="23">
        <f ca="1">IF(PaymentSchedule[[#This Row],[PMT NO]]&lt;&gt;"",PaymentSchedule[[#This Row],[TOTAL PAYMENT]]-PaymentSchedule[[#This Row],[INTEREST]],"")</f>
        <v>177.87344515474894</v>
      </c>
      <c r="I164" s="23">
        <f ca="1">IF(PaymentSchedule[[#This Row],[PMT NO]]&lt;&gt;"",PaymentSchedule[[#This Row],[BEGINNING BALANCE]]*(InterestRate/PaymentsPerYear),"")</f>
        <v>64.518686565018527</v>
      </c>
      <c r="J16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19177.732524350806</v>
      </c>
      <c r="K164" s="23">
        <f ca="1">IF(PaymentSchedule[[#This Row],[PMT NO]]&lt;&gt;"",SUM(INDEX(PaymentSchedule[INTEREST],1,1):PaymentSchedule[[#This Row],[INTEREST]]),"")</f>
        <v>15051.768018876381</v>
      </c>
    </row>
    <row r="165" spans="2:11" x14ac:dyDescent="0.25">
      <c r="B165" s="24">
        <f ca="1">IF(LoanIsGood,IF(ROW()-ROW(PaymentSchedule[[#Headers],[PMT NO]])&gt;ScheduledNumberOfPayments,"",ROW()-ROW(PaymentSchedule[[#Headers],[PMT NO]])),"")</f>
        <v>149</v>
      </c>
      <c r="C165" s="22">
        <f ca="1">IF(PaymentSchedule[[#This Row],[PMT NO]]&lt;&gt;"",EOMONTH(LoanStartDate,ROW(PaymentSchedule[[#This Row],[PMT NO]])-ROW(PaymentSchedule[[#Headers],[PMT NO]])-2)+DAY(LoanStartDate),"")</f>
        <v>48076</v>
      </c>
      <c r="D165" s="23">
        <f ca="1">IF(PaymentSchedule[[#This Row],[PMT NO]]&lt;&gt;"",IF(ROW()-ROW(PaymentSchedule[[#Headers],[BEGINNING BALANCE]])=1,LoanAmount,INDEX(PaymentSchedule[ENDING BALANCE],ROW()-ROW(PaymentSchedule[[#Headers],[BEGINNING BALANCE]])-1)),"")</f>
        <v>19177.732524350806</v>
      </c>
      <c r="E165" s="23">
        <f ca="1">IF(PaymentSchedule[[#This Row],[PMT NO]]&lt;&gt;"",ScheduledPayment,"")</f>
        <v>242.39213171976746</v>
      </c>
      <c r="F16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65" s="23">
        <f ca="1">IF(PaymentSchedule[[#This Row],[PMT NO]]&lt;&gt;"",PaymentSchedule[[#This Row],[TOTAL PAYMENT]]-PaymentSchedule[[#This Row],[INTEREST]],"")</f>
        <v>178.46635663859811</v>
      </c>
      <c r="I165" s="23">
        <f ca="1">IF(PaymentSchedule[[#This Row],[PMT NO]]&lt;&gt;"",PaymentSchedule[[#This Row],[BEGINNING BALANCE]]*(InterestRate/PaymentsPerYear),"")</f>
        <v>63.925775081169355</v>
      </c>
      <c r="J16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18999.266167712209</v>
      </c>
      <c r="K165" s="23">
        <f ca="1">IF(PaymentSchedule[[#This Row],[PMT NO]]&lt;&gt;"",SUM(INDEX(PaymentSchedule[INTEREST],1,1):PaymentSchedule[[#This Row],[INTEREST]]),"")</f>
        <v>15115.693793957549</v>
      </c>
    </row>
    <row r="166" spans="2:11" x14ac:dyDescent="0.25">
      <c r="B166" s="24">
        <f ca="1">IF(LoanIsGood,IF(ROW()-ROW(PaymentSchedule[[#Headers],[PMT NO]])&gt;ScheduledNumberOfPayments,"",ROW()-ROW(PaymentSchedule[[#Headers],[PMT NO]])),"")</f>
        <v>150</v>
      </c>
      <c r="C166" s="22">
        <f ca="1">IF(PaymentSchedule[[#This Row],[PMT NO]]&lt;&gt;"",EOMONTH(LoanStartDate,ROW(PaymentSchedule[[#This Row],[PMT NO]])-ROW(PaymentSchedule[[#Headers],[PMT NO]])-2)+DAY(LoanStartDate),"")</f>
        <v>48107</v>
      </c>
      <c r="D166" s="23">
        <f ca="1">IF(PaymentSchedule[[#This Row],[PMT NO]]&lt;&gt;"",IF(ROW()-ROW(PaymentSchedule[[#Headers],[BEGINNING BALANCE]])=1,LoanAmount,INDEX(PaymentSchedule[ENDING BALANCE],ROW()-ROW(PaymentSchedule[[#Headers],[BEGINNING BALANCE]])-1)),"")</f>
        <v>18999.266167712209</v>
      </c>
      <c r="E166" s="23">
        <f ca="1">IF(PaymentSchedule[[#This Row],[PMT NO]]&lt;&gt;"",ScheduledPayment,"")</f>
        <v>242.39213171976746</v>
      </c>
      <c r="F16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66" s="23">
        <f ca="1">IF(PaymentSchedule[[#This Row],[PMT NO]]&lt;&gt;"",PaymentSchedule[[#This Row],[TOTAL PAYMENT]]-PaymentSchedule[[#This Row],[INTEREST]],"")</f>
        <v>179.06124449406011</v>
      </c>
      <c r="I166" s="23">
        <f ca="1">IF(PaymentSchedule[[#This Row],[PMT NO]]&lt;&gt;"",PaymentSchedule[[#This Row],[BEGINNING BALANCE]]*(InterestRate/PaymentsPerYear),"")</f>
        <v>63.330887225707365</v>
      </c>
      <c r="J16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18820.204923218149</v>
      </c>
      <c r="K166" s="23">
        <f ca="1">IF(PaymentSchedule[[#This Row],[PMT NO]]&lt;&gt;"",SUM(INDEX(PaymentSchedule[INTEREST],1,1):PaymentSchedule[[#This Row],[INTEREST]]),"")</f>
        <v>15179.024681183257</v>
      </c>
    </row>
    <row r="167" spans="2:11" x14ac:dyDescent="0.25">
      <c r="B167" s="24">
        <f ca="1">IF(LoanIsGood,IF(ROW()-ROW(PaymentSchedule[[#Headers],[PMT NO]])&gt;ScheduledNumberOfPayments,"",ROW()-ROW(PaymentSchedule[[#Headers],[PMT NO]])),"")</f>
        <v>151</v>
      </c>
      <c r="C167" s="22">
        <f ca="1">IF(PaymentSchedule[[#This Row],[PMT NO]]&lt;&gt;"",EOMONTH(LoanStartDate,ROW(PaymentSchedule[[#This Row],[PMT NO]])-ROW(PaymentSchedule[[#Headers],[PMT NO]])-2)+DAY(LoanStartDate),"")</f>
        <v>48137</v>
      </c>
      <c r="D167" s="23">
        <f ca="1">IF(PaymentSchedule[[#This Row],[PMT NO]]&lt;&gt;"",IF(ROW()-ROW(PaymentSchedule[[#Headers],[BEGINNING BALANCE]])=1,LoanAmount,INDEX(PaymentSchedule[ENDING BALANCE],ROW()-ROW(PaymentSchedule[[#Headers],[BEGINNING BALANCE]])-1)),"")</f>
        <v>18820.204923218149</v>
      </c>
      <c r="E167" s="23">
        <f ca="1">IF(PaymentSchedule[[#This Row],[PMT NO]]&lt;&gt;"",ScheduledPayment,"")</f>
        <v>242.39213171976746</v>
      </c>
      <c r="F16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67" s="23">
        <f ca="1">IF(PaymentSchedule[[#This Row],[PMT NO]]&lt;&gt;"",PaymentSchedule[[#This Row],[TOTAL PAYMENT]]-PaymentSchedule[[#This Row],[INTEREST]],"")</f>
        <v>179.65811530904028</v>
      </c>
      <c r="I167" s="23">
        <f ca="1">IF(PaymentSchedule[[#This Row],[PMT NO]]&lt;&gt;"",PaymentSchedule[[#This Row],[BEGINNING BALANCE]]*(InterestRate/PaymentsPerYear),"")</f>
        <v>62.734016410727165</v>
      </c>
      <c r="J16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18640.546807909108</v>
      </c>
      <c r="K167" s="23">
        <f ca="1">IF(PaymentSchedule[[#This Row],[PMT NO]]&lt;&gt;"",SUM(INDEX(PaymentSchedule[INTEREST],1,1):PaymentSchedule[[#This Row],[INTEREST]]),"")</f>
        <v>15241.758697593983</v>
      </c>
    </row>
    <row r="168" spans="2:11" x14ac:dyDescent="0.25">
      <c r="B168" s="24">
        <f ca="1">IF(LoanIsGood,IF(ROW()-ROW(PaymentSchedule[[#Headers],[PMT NO]])&gt;ScheduledNumberOfPayments,"",ROW()-ROW(PaymentSchedule[[#Headers],[PMT NO]])),"")</f>
        <v>152</v>
      </c>
      <c r="C168" s="22">
        <f ca="1">IF(PaymentSchedule[[#This Row],[PMT NO]]&lt;&gt;"",EOMONTH(LoanStartDate,ROW(PaymentSchedule[[#This Row],[PMT NO]])-ROW(PaymentSchedule[[#Headers],[PMT NO]])-2)+DAY(LoanStartDate),"")</f>
        <v>48168</v>
      </c>
      <c r="D168" s="23">
        <f ca="1">IF(PaymentSchedule[[#This Row],[PMT NO]]&lt;&gt;"",IF(ROW()-ROW(PaymentSchedule[[#Headers],[BEGINNING BALANCE]])=1,LoanAmount,INDEX(PaymentSchedule[ENDING BALANCE],ROW()-ROW(PaymentSchedule[[#Headers],[BEGINNING BALANCE]])-1)),"")</f>
        <v>18640.546807909108</v>
      </c>
      <c r="E168" s="23">
        <f ca="1">IF(PaymentSchedule[[#This Row],[PMT NO]]&lt;&gt;"",ScheduledPayment,"")</f>
        <v>242.39213171976746</v>
      </c>
      <c r="F16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68" s="23">
        <f ca="1">IF(PaymentSchedule[[#This Row],[PMT NO]]&lt;&gt;"",PaymentSchedule[[#This Row],[TOTAL PAYMENT]]-PaymentSchedule[[#This Row],[INTEREST]],"")</f>
        <v>180.25697569340377</v>
      </c>
      <c r="I168" s="23">
        <f ca="1">IF(PaymentSchedule[[#This Row],[PMT NO]]&lt;&gt;"",PaymentSchedule[[#This Row],[BEGINNING BALANCE]]*(InterestRate/PaymentsPerYear),"")</f>
        <v>62.135156026363696</v>
      </c>
      <c r="J16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18460.289832215705</v>
      </c>
      <c r="K168" s="23">
        <f ca="1">IF(PaymentSchedule[[#This Row],[PMT NO]]&lt;&gt;"",SUM(INDEX(PaymentSchedule[INTEREST],1,1):PaymentSchedule[[#This Row],[INTEREST]]),"")</f>
        <v>15303.893853620346</v>
      </c>
    </row>
    <row r="169" spans="2:11" x14ac:dyDescent="0.25">
      <c r="B169" s="24">
        <f ca="1">IF(LoanIsGood,IF(ROW()-ROW(PaymentSchedule[[#Headers],[PMT NO]])&gt;ScheduledNumberOfPayments,"",ROW()-ROW(PaymentSchedule[[#Headers],[PMT NO]])),"")</f>
        <v>153</v>
      </c>
      <c r="C169" s="22">
        <f ca="1">IF(PaymentSchedule[[#This Row],[PMT NO]]&lt;&gt;"",EOMONTH(LoanStartDate,ROW(PaymentSchedule[[#This Row],[PMT NO]])-ROW(PaymentSchedule[[#Headers],[PMT NO]])-2)+DAY(LoanStartDate),"")</f>
        <v>48198</v>
      </c>
      <c r="D169" s="23">
        <f ca="1">IF(PaymentSchedule[[#This Row],[PMT NO]]&lt;&gt;"",IF(ROW()-ROW(PaymentSchedule[[#Headers],[BEGINNING BALANCE]])=1,LoanAmount,INDEX(PaymentSchedule[ENDING BALANCE],ROW()-ROW(PaymentSchedule[[#Headers],[BEGINNING BALANCE]])-1)),"")</f>
        <v>18460.289832215705</v>
      </c>
      <c r="E169" s="23">
        <f ca="1">IF(PaymentSchedule[[#This Row],[PMT NO]]&lt;&gt;"",ScheduledPayment,"")</f>
        <v>242.39213171976746</v>
      </c>
      <c r="F16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69" s="23">
        <f ca="1">IF(PaymentSchedule[[#This Row],[PMT NO]]&lt;&gt;"",PaymentSchedule[[#This Row],[TOTAL PAYMENT]]-PaymentSchedule[[#This Row],[INTEREST]],"")</f>
        <v>180.85783227904844</v>
      </c>
      <c r="I169" s="23">
        <f ca="1">IF(PaymentSchedule[[#This Row],[PMT NO]]&lt;&gt;"",PaymentSchedule[[#This Row],[BEGINNING BALANCE]]*(InterestRate/PaymentsPerYear),"")</f>
        <v>61.534299440719025</v>
      </c>
      <c r="J16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18279.431999936656</v>
      </c>
      <c r="K169" s="23">
        <f ca="1">IF(PaymentSchedule[[#This Row],[PMT NO]]&lt;&gt;"",SUM(INDEX(PaymentSchedule[INTEREST],1,1):PaymentSchedule[[#This Row],[INTEREST]]),"")</f>
        <v>15365.428153061064</v>
      </c>
    </row>
    <row r="170" spans="2:11" x14ac:dyDescent="0.25">
      <c r="B170" s="24">
        <f ca="1">IF(LoanIsGood,IF(ROW()-ROW(PaymentSchedule[[#Headers],[PMT NO]])&gt;ScheduledNumberOfPayments,"",ROW()-ROW(PaymentSchedule[[#Headers],[PMT NO]])),"")</f>
        <v>154</v>
      </c>
      <c r="C170" s="22">
        <f ca="1">IF(PaymentSchedule[[#This Row],[PMT NO]]&lt;&gt;"",EOMONTH(LoanStartDate,ROW(PaymentSchedule[[#This Row],[PMT NO]])-ROW(PaymentSchedule[[#Headers],[PMT NO]])-2)+DAY(LoanStartDate),"")</f>
        <v>48229</v>
      </c>
      <c r="D170" s="23">
        <f ca="1">IF(PaymentSchedule[[#This Row],[PMT NO]]&lt;&gt;"",IF(ROW()-ROW(PaymentSchedule[[#Headers],[BEGINNING BALANCE]])=1,LoanAmount,INDEX(PaymentSchedule[ENDING BALANCE],ROW()-ROW(PaymentSchedule[[#Headers],[BEGINNING BALANCE]])-1)),"")</f>
        <v>18279.431999936656</v>
      </c>
      <c r="E170" s="23">
        <f ca="1">IF(PaymentSchedule[[#This Row],[PMT NO]]&lt;&gt;"",ScheduledPayment,"")</f>
        <v>242.39213171976746</v>
      </c>
      <c r="F17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0" s="23">
        <f ca="1">IF(PaymentSchedule[[#This Row],[PMT NO]]&lt;&gt;"",PaymentSchedule[[#This Row],[TOTAL PAYMENT]]-PaymentSchedule[[#This Row],[INTEREST]],"")</f>
        <v>181.4606917199786</v>
      </c>
      <c r="I170" s="23">
        <f ca="1">IF(PaymentSchedule[[#This Row],[PMT NO]]&lt;&gt;"",PaymentSchedule[[#This Row],[BEGINNING BALANCE]]*(InterestRate/PaymentsPerYear),"")</f>
        <v>60.931439999788857</v>
      </c>
      <c r="J17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18097.971308216678</v>
      </c>
      <c r="K170" s="23">
        <f ca="1">IF(PaymentSchedule[[#This Row],[PMT NO]]&lt;&gt;"",SUM(INDEX(PaymentSchedule[INTEREST],1,1):PaymentSchedule[[#This Row],[INTEREST]]),"")</f>
        <v>15426.359593060854</v>
      </c>
    </row>
    <row r="171" spans="2:11" x14ac:dyDescent="0.25">
      <c r="B171" s="24">
        <f ca="1">IF(LoanIsGood,IF(ROW()-ROW(PaymentSchedule[[#Headers],[PMT NO]])&gt;ScheduledNumberOfPayments,"",ROW()-ROW(PaymentSchedule[[#Headers],[PMT NO]])),"")</f>
        <v>155</v>
      </c>
      <c r="C171" s="22">
        <f ca="1">IF(PaymentSchedule[[#This Row],[PMT NO]]&lt;&gt;"",EOMONTH(LoanStartDate,ROW(PaymentSchedule[[#This Row],[PMT NO]])-ROW(PaymentSchedule[[#Headers],[PMT NO]])-2)+DAY(LoanStartDate),"")</f>
        <v>48260</v>
      </c>
      <c r="D171" s="23">
        <f ca="1">IF(PaymentSchedule[[#This Row],[PMT NO]]&lt;&gt;"",IF(ROW()-ROW(PaymentSchedule[[#Headers],[BEGINNING BALANCE]])=1,LoanAmount,INDEX(PaymentSchedule[ENDING BALANCE],ROW()-ROW(PaymentSchedule[[#Headers],[BEGINNING BALANCE]])-1)),"")</f>
        <v>18097.971308216678</v>
      </c>
      <c r="E171" s="23">
        <f ca="1">IF(PaymentSchedule[[#This Row],[PMT NO]]&lt;&gt;"",ScheduledPayment,"")</f>
        <v>242.39213171976746</v>
      </c>
      <c r="F17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1" s="23">
        <f ca="1">IF(PaymentSchedule[[#This Row],[PMT NO]]&lt;&gt;"",PaymentSchedule[[#This Row],[TOTAL PAYMENT]]-PaymentSchedule[[#This Row],[INTEREST]],"")</f>
        <v>182.06556069237854</v>
      </c>
      <c r="I171" s="23">
        <f ca="1">IF(PaymentSchedule[[#This Row],[PMT NO]]&lt;&gt;"",PaymentSchedule[[#This Row],[BEGINNING BALANCE]]*(InterestRate/PaymentsPerYear),"")</f>
        <v>60.32657102738893</v>
      </c>
      <c r="J17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17915.905747524299</v>
      </c>
      <c r="K171" s="23">
        <f ca="1">IF(PaymentSchedule[[#This Row],[PMT NO]]&lt;&gt;"",SUM(INDEX(PaymentSchedule[INTEREST],1,1):PaymentSchedule[[#This Row],[INTEREST]]),"")</f>
        <v>15486.686164088242</v>
      </c>
    </row>
    <row r="172" spans="2:11" x14ac:dyDescent="0.25">
      <c r="B172" s="24">
        <f ca="1">IF(LoanIsGood,IF(ROW()-ROW(PaymentSchedule[[#Headers],[PMT NO]])&gt;ScheduledNumberOfPayments,"",ROW()-ROW(PaymentSchedule[[#Headers],[PMT NO]])),"")</f>
        <v>156</v>
      </c>
      <c r="C172" s="22">
        <f ca="1">IF(PaymentSchedule[[#This Row],[PMT NO]]&lt;&gt;"",EOMONTH(LoanStartDate,ROW(PaymentSchedule[[#This Row],[PMT NO]])-ROW(PaymentSchedule[[#Headers],[PMT NO]])-2)+DAY(LoanStartDate),"")</f>
        <v>48289</v>
      </c>
      <c r="D172" s="23">
        <f ca="1">IF(PaymentSchedule[[#This Row],[PMT NO]]&lt;&gt;"",IF(ROW()-ROW(PaymentSchedule[[#Headers],[BEGINNING BALANCE]])=1,LoanAmount,INDEX(PaymentSchedule[ENDING BALANCE],ROW()-ROW(PaymentSchedule[[#Headers],[BEGINNING BALANCE]])-1)),"")</f>
        <v>17915.905747524299</v>
      </c>
      <c r="E172" s="23">
        <f ca="1">IF(PaymentSchedule[[#This Row],[PMT NO]]&lt;&gt;"",ScheduledPayment,"")</f>
        <v>242.39213171976746</v>
      </c>
      <c r="F17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2" s="23">
        <f ca="1">IF(PaymentSchedule[[#This Row],[PMT NO]]&lt;&gt;"",PaymentSchedule[[#This Row],[TOTAL PAYMENT]]-PaymentSchedule[[#This Row],[INTEREST]],"")</f>
        <v>182.67244589468646</v>
      </c>
      <c r="I172" s="23">
        <f ca="1">IF(PaymentSchedule[[#This Row],[PMT NO]]&lt;&gt;"",PaymentSchedule[[#This Row],[BEGINNING BALANCE]]*(InterestRate/PaymentsPerYear),"")</f>
        <v>59.719685825081001</v>
      </c>
      <c r="J17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17733.233301629611</v>
      </c>
      <c r="K172" s="23">
        <f ca="1">IF(PaymentSchedule[[#This Row],[PMT NO]]&lt;&gt;"",SUM(INDEX(PaymentSchedule[INTEREST],1,1):PaymentSchedule[[#This Row],[INTEREST]]),"")</f>
        <v>15546.405849913323</v>
      </c>
    </row>
    <row r="173" spans="2:11" x14ac:dyDescent="0.25">
      <c r="B173" s="24">
        <f ca="1">IF(LoanIsGood,IF(ROW()-ROW(PaymentSchedule[[#Headers],[PMT NO]])&gt;ScheduledNumberOfPayments,"",ROW()-ROW(PaymentSchedule[[#Headers],[PMT NO]])),"")</f>
        <v>157</v>
      </c>
      <c r="C173" s="22">
        <f ca="1">IF(PaymentSchedule[[#This Row],[PMT NO]]&lt;&gt;"",EOMONTH(LoanStartDate,ROW(PaymentSchedule[[#This Row],[PMT NO]])-ROW(PaymentSchedule[[#Headers],[PMT NO]])-2)+DAY(LoanStartDate),"")</f>
        <v>48320</v>
      </c>
      <c r="D173" s="23">
        <f ca="1">IF(PaymentSchedule[[#This Row],[PMT NO]]&lt;&gt;"",IF(ROW()-ROW(PaymentSchedule[[#Headers],[BEGINNING BALANCE]])=1,LoanAmount,INDEX(PaymentSchedule[ENDING BALANCE],ROW()-ROW(PaymentSchedule[[#Headers],[BEGINNING BALANCE]])-1)),"")</f>
        <v>17733.233301629611</v>
      </c>
      <c r="E173" s="23">
        <f ca="1">IF(PaymentSchedule[[#This Row],[PMT NO]]&lt;&gt;"",ScheduledPayment,"")</f>
        <v>242.39213171976746</v>
      </c>
      <c r="F17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3" s="23">
        <f ca="1">IF(PaymentSchedule[[#This Row],[PMT NO]]&lt;&gt;"",PaymentSchedule[[#This Row],[TOTAL PAYMENT]]-PaymentSchedule[[#This Row],[INTEREST]],"")</f>
        <v>183.28135404766874</v>
      </c>
      <c r="I173" s="23">
        <f ca="1">IF(PaymentSchedule[[#This Row],[PMT NO]]&lt;&gt;"",PaymentSchedule[[#This Row],[BEGINNING BALANCE]]*(InterestRate/PaymentsPerYear),"")</f>
        <v>59.110777672098706</v>
      </c>
      <c r="J17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17549.951947581943</v>
      </c>
      <c r="K173" s="23">
        <f ca="1">IF(PaymentSchedule[[#This Row],[PMT NO]]&lt;&gt;"",SUM(INDEX(PaymentSchedule[INTEREST],1,1):PaymentSchedule[[#This Row],[INTEREST]]),"")</f>
        <v>15605.516627585421</v>
      </c>
    </row>
    <row r="174" spans="2:11" x14ac:dyDescent="0.25">
      <c r="B174" s="24">
        <f ca="1">IF(LoanIsGood,IF(ROW()-ROW(PaymentSchedule[[#Headers],[PMT NO]])&gt;ScheduledNumberOfPayments,"",ROW()-ROW(PaymentSchedule[[#Headers],[PMT NO]])),"")</f>
        <v>158</v>
      </c>
      <c r="C174" s="22">
        <f ca="1">IF(PaymentSchedule[[#This Row],[PMT NO]]&lt;&gt;"",EOMONTH(LoanStartDate,ROW(PaymentSchedule[[#This Row],[PMT NO]])-ROW(PaymentSchedule[[#Headers],[PMT NO]])-2)+DAY(LoanStartDate),"")</f>
        <v>48350</v>
      </c>
      <c r="D174" s="23">
        <f ca="1">IF(PaymentSchedule[[#This Row],[PMT NO]]&lt;&gt;"",IF(ROW()-ROW(PaymentSchedule[[#Headers],[BEGINNING BALANCE]])=1,LoanAmount,INDEX(PaymentSchedule[ENDING BALANCE],ROW()-ROW(PaymentSchedule[[#Headers],[BEGINNING BALANCE]])-1)),"")</f>
        <v>17549.951947581943</v>
      </c>
      <c r="E174" s="23">
        <f ca="1">IF(PaymentSchedule[[#This Row],[PMT NO]]&lt;&gt;"",ScheduledPayment,"")</f>
        <v>242.39213171976746</v>
      </c>
      <c r="F17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4" s="23">
        <f ca="1">IF(PaymentSchedule[[#This Row],[PMT NO]]&lt;&gt;"",PaymentSchedule[[#This Row],[TOTAL PAYMENT]]-PaymentSchedule[[#This Row],[INTEREST]],"")</f>
        <v>183.89229189449432</v>
      </c>
      <c r="I174" s="23">
        <f ca="1">IF(PaymentSchedule[[#This Row],[PMT NO]]&lt;&gt;"",PaymentSchedule[[#This Row],[BEGINNING BALANCE]]*(InterestRate/PaymentsPerYear),"")</f>
        <v>58.499839825273149</v>
      </c>
      <c r="J17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17366.059655687448</v>
      </c>
      <c r="K174" s="23">
        <f ca="1">IF(PaymentSchedule[[#This Row],[PMT NO]]&lt;&gt;"",SUM(INDEX(PaymentSchedule[INTEREST],1,1):PaymentSchedule[[#This Row],[INTEREST]]),"")</f>
        <v>15664.016467410695</v>
      </c>
    </row>
    <row r="175" spans="2:11" x14ac:dyDescent="0.25">
      <c r="B175" s="24">
        <f ca="1">IF(LoanIsGood,IF(ROW()-ROW(PaymentSchedule[[#Headers],[PMT NO]])&gt;ScheduledNumberOfPayments,"",ROW()-ROW(PaymentSchedule[[#Headers],[PMT NO]])),"")</f>
        <v>159</v>
      </c>
      <c r="C175" s="22">
        <f ca="1">IF(PaymentSchedule[[#This Row],[PMT NO]]&lt;&gt;"",EOMONTH(LoanStartDate,ROW(PaymentSchedule[[#This Row],[PMT NO]])-ROW(PaymentSchedule[[#Headers],[PMT NO]])-2)+DAY(LoanStartDate),"")</f>
        <v>48381</v>
      </c>
      <c r="D175" s="23">
        <f ca="1">IF(PaymentSchedule[[#This Row],[PMT NO]]&lt;&gt;"",IF(ROW()-ROW(PaymentSchedule[[#Headers],[BEGINNING BALANCE]])=1,LoanAmount,INDEX(PaymentSchedule[ENDING BALANCE],ROW()-ROW(PaymentSchedule[[#Headers],[BEGINNING BALANCE]])-1)),"")</f>
        <v>17366.059655687448</v>
      </c>
      <c r="E175" s="23">
        <f ca="1">IF(PaymentSchedule[[#This Row],[PMT NO]]&lt;&gt;"",ScheduledPayment,"")</f>
        <v>242.39213171976746</v>
      </c>
      <c r="F17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5" s="23">
        <f ca="1">IF(PaymentSchedule[[#This Row],[PMT NO]]&lt;&gt;"",PaymentSchedule[[#This Row],[TOTAL PAYMENT]]-PaymentSchedule[[#This Row],[INTEREST]],"")</f>
        <v>184.5052662008093</v>
      </c>
      <c r="I175" s="23">
        <f ca="1">IF(PaymentSchedule[[#This Row],[PMT NO]]&lt;&gt;"",PaymentSchedule[[#This Row],[BEGINNING BALANCE]]*(InterestRate/PaymentsPerYear),"")</f>
        <v>57.88686551895816</v>
      </c>
      <c r="J17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17181.554389486639</v>
      </c>
      <c r="K175" s="23">
        <f ca="1">IF(PaymentSchedule[[#This Row],[PMT NO]]&lt;&gt;"",SUM(INDEX(PaymentSchedule[INTEREST],1,1):PaymentSchedule[[#This Row],[INTEREST]]),"")</f>
        <v>15721.903332929653</v>
      </c>
    </row>
    <row r="176" spans="2:11" x14ac:dyDescent="0.25">
      <c r="B176" s="24">
        <f ca="1">IF(LoanIsGood,IF(ROW()-ROW(PaymentSchedule[[#Headers],[PMT NO]])&gt;ScheduledNumberOfPayments,"",ROW()-ROW(PaymentSchedule[[#Headers],[PMT NO]])),"")</f>
        <v>160</v>
      </c>
      <c r="C176" s="22">
        <f ca="1">IF(PaymentSchedule[[#This Row],[PMT NO]]&lt;&gt;"",EOMONTH(LoanStartDate,ROW(PaymentSchedule[[#This Row],[PMT NO]])-ROW(PaymentSchedule[[#Headers],[PMT NO]])-2)+DAY(LoanStartDate),"")</f>
        <v>48411</v>
      </c>
      <c r="D176" s="23">
        <f ca="1">IF(PaymentSchedule[[#This Row],[PMT NO]]&lt;&gt;"",IF(ROW()-ROW(PaymentSchedule[[#Headers],[BEGINNING BALANCE]])=1,LoanAmount,INDEX(PaymentSchedule[ENDING BALANCE],ROW()-ROW(PaymentSchedule[[#Headers],[BEGINNING BALANCE]])-1)),"")</f>
        <v>17181.554389486639</v>
      </c>
      <c r="E176" s="23">
        <f ca="1">IF(PaymentSchedule[[#This Row],[PMT NO]]&lt;&gt;"",ScheduledPayment,"")</f>
        <v>242.39213171976746</v>
      </c>
      <c r="F17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6" s="23">
        <f ca="1">IF(PaymentSchedule[[#This Row],[PMT NO]]&lt;&gt;"",PaymentSchedule[[#This Row],[TOTAL PAYMENT]]-PaymentSchedule[[#This Row],[INTEREST]],"")</f>
        <v>185.12028375481199</v>
      </c>
      <c r="I176" s="23">
        <f ca="1">IF(PaymentSchedule[[#This Row],[PMT NO]]&lt;&gt;"",PaymentSchedule[[#This Row],[BEGINNING BALANCE]]*(InterestRate/PaymentsPerYear),"")</f>
        <v>57.271847964955469</v>
      </c>
      <c r="J17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16996.434105731827</v>
      </c>
      <c r="K176" s="23">
        <f ca="1">IF(PaymentSchedule[[#This Row],[PMT NO]]&lt;&gt;"",SUM(INDEX(PaymentSchedule[INTEREST],1,1):PaymentSchedule[[#This Row],[INTEREST]]),"")</f>
        <v>15779.175180894608</v>
      </c>
    </row>
    <row r="177" spans="2:11" x14ac:dyDescent="0.25">
      <c r="B177" s="24">
        <f ca="1">IF(LoanIsGood,IF(ROW()-ROW(PaymentSchedule[[#Headers],[PMT NO]])&gt;ScheduledNumberOfPayments,"",ROW()-ROW(PaymentSchedule[[#Headers],[PMT NO]])),"")</f>
        <v>161</v>
      </c>
      <c r="C177" s="22">
        <f ca="1">IF(PaymentSchedule[[#This Row],[PMT NO]]&lt;&gt;"",EOMONTH(LoanStartDate,ROW(PaymentSchedule[[#This Row],[PMT NO]])-ROW(PaymentSchedule[[#Headers],[PMT NO]])-2)+DAY(LoanStartDate),"")</f>
        <v>48442</v>
      </c>
      <c r="D177" s="23">
        <f ca="1">IF(PaymentSchedule[[#This Row],[PMT NO]]&lt;&gt;"",IF(ROW()-ROW(PaymentSchedule[[#Headers],[BEGINNING BALANCE]])=1,LoanAmount,INDEX(PaymentSchedule[ENDING BALANCE],ROW()-ROW(PaymentSchedule[[#Headers],[BEGINNING BALANCE]])-1)),"")</f>
        <v>16996.434105731827</v>
      </c>
      <c r="E177" s="23">
        <f ca="1">IF(PaymentSchedule[[#This Row],[PMT NO]]&lt;&gt;"",ScheduledPayment,"")</f>
        <v>242.39213171976746</v>
      </c>
      <c r="F17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7" s="23">
        <f ca="1">IF(PaymentSchedule[[#This Row],[PMT NO]]&lt;&gt;"",PaymentSchedule[[#This Row],[TOTAL PAYMENT]]-PaymentSchedule[[#This Row],[INTEREST]],"")</f>
        <v>185.73735136732805</v>
      </c>
      <c r="I177" s="23">
        <f ca="1">IF(PaymentSchedule[[#This Row],[PMT NO]]&lt;&gt;"",PaymentSchedule[[#This Row],[BEGINNING BALANCE]]*(InterestRate/PaymentsPerYear),"")</f>
        <v>56.654780352439424</v>
      </c>
      <c r="J17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16810.696754364501</v>
      </c>
      <c r="K177" s="23">
        <f ca="1">IF(PaymentSchedule[[#This Row],[PMT NO]]&lt;&gt;"",SUM(INDEX(PaymentSchedule[INTEREST],1,1):PaymentSchedule[[#This Row],[INTEREST]]),"")</f>
        <v>15835.829961247047</v>
      </c>
    </row>
    <row r="178" spans="2:11" x14ac:dyDescent="0.25">
      <c r="B178" s="24">
        <f ca="1">IF(LoanIsGood,IF(ROW()-ROW(PaymentSchedule[[#Headers],[PMT NO]])&gt;ScheduledNumberOfPayments,"",ROW()-ROW(PaymentSchedule[[#Headers],[PMT NO]])),"")</f>
        <v>162</v>
      </c>
      <c r="C178" s="22">
        <f ca="1">IF(PaymentSchedule[[#This Row],[PMT NO]]&lt;&gt;"",EOMONTH(LoanStartDate,ROW(PaymentSchedule[[#This Row],[PMT NO]])-ROW(PaymentSchedule[[#Headers],[PMT NO]])-2)+DAY(LoanStartDate),"")</f>
        <v>48473</v>
      </c>
      <c r="D178" s="23">
        <f ca="1">IF(PaymentSchedule[[#This Row],[PMT NO]]&lt;&gt;"",IF(ROW()-ROW(PaymentSchedule[[#Headers],[BEGINNING BALANCE]])=1,LoanAmount,INDEX(PaymentSchedule[ENDING BALANCE],ROW()-ROW(PaymentSchedule[[#Headers],[BEGINNING BALANCE]])-1)),"")</f>
        <v>16810.696754364501</v>
      </c>
      <c r="E178" s="23">
        <f ca="1">IF(PaymentSchedule[[#This Row],[PMT NO]]&lt;&gt;"",ScheduledPayment,"")</f>
        <v>242.39213171976746</v>
      </c>
      <c r="F17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8" s="23">
        <f ca="1">IF(PaymentSchedule[[#This Row],[PMT NO]]&lt;&gt;"",PaymentSchedule[[#This Row],[TOTAL PAYMENT]]-PaymentSchedule[[#This Row],[INTEREST]],"")</f>
        <v>186.35647587188578</v>
      </c>
      <c r="I178" s="23">
        <f ca="1">IF(PaymentSchedule[[#This Row],[PMT NO]]&lt;&gt;"",PaymentSchedule[[#This Row],[BEGINNING BALANCE]]*(InterestRate/PaymentsPerYear),"")</f>
        <v>56.035655847881671</v>
      </c>
      <c r="J17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16624.340278492615</v>
      </c>
      <c r="K178" s="23">
        <f ca="1">IF(PaymentSchedule[[#This Row],[PMT NO]]&lt;&gt;"",SUM(INDEX(PaymentSchedule[INTEREST],1,1):PaymentSchedule[[#This Row],[INTEREST]]),"")</f>
        <v>15891.865617094929</v>
      </c>
    </row>
    <row r="179" spans="2:11" x14ac:dyDescent="0.25">
      <c r="B179" s="24">
        <f ca="1">IF(LoanIsGood,IF(ROW()-ROW(PaymentSchedule[[#Headers],[PMT NO]])&gt;ScheduledNumberOfPayments,"",ROW()-ROW(PaymentSchedule[[#Headers],[PMT NO]])),"")</f>
        <v>163</v>
      </c>
      <c r="C179" s="22">
        <f ca="1">IF(PaymentSchedule[[#This Row],[PMT NO]]&lt;&gt;"",EOMONTH(LoanStartDate,ROW(PaymentSchedule[[#This Row],[PMT NO]])-ROW(PaymentSchedule[[#Headers],[PMT NO]])-2)+DAY(LoanStartDate),"")</f>
        <v>48503</v>
      </c>
      <c r="D179" s="23">
        <f ca="1">IF(PaymentSchedule[[#This Row],[PMT NO]]&lt;&gt;"",IF(ROW()-ROW(PaymentSchedule[[#Headers],[BEGINNING BALANCE]])=1,LoanAmount,INDEX(PaymentSchedule[ENDING BALANCE],ROW()-ROW(PaymentSchedule[[#Headers],[BEGINNING BALANCE]])-1)),"")</f>
        <v>16624.340278492615</v>
      </c>
      <c r="E179" s="23">
        <f ca="1">IF(PaymentSchedule[[#This Row],[PMT NO]]&lt;&gt;"",ScheduledPayment,"")</f>
        <v>242.39213171976746</v>
      </c>
      <c r="F17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79" s="23">
        <f ca="1">IF(PaymentSchedule[[#This Row],[PMT NO]]&lt;&gt;"",PaymentSchedule[[#This Row],[TOTAL PAYMENT]]-PaymentSchedule[[#This Row],[INTEREST]],"")</f>
        <v>186.97766412479208</v>
      </c>
      <c r="I179" s="23">
        <f ca="1">IF(PaymentSchedule[[#This Row],[PMT NO]]&lt;&gt;"",PaymentSchedule[[#This Row],[BEGINNING BALANCE]]*(InterestRate/PaymentsPerYear),"")</f>
        <v>55.414467594975385</v>
      </c>
      <c r="J17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16437.362614367823</v>
      </c>
      <c r="K179" s="23">
        <f ca="1">IF(PaymentSchedule[[#This Row],[PMT NO]]&lt;&gt;"",SUM(INDEX(PaymentSchedule[INTEREST],1,1):PaymentSchedule[[#This Row],[INTEREST]]),"")</f>
        <v>15947.280084689904</v>
      </c>
    </row>
    <row r="180" spans="2:11" x14ac:dyDescent="0.25">
      <c r="B180" s="24">
        <f ca="1">IF(LoanIsGood,IF(ROW()-ROW(PaymentSchedule[[#Headers],[PMT NO]])&gt;ScheduledNumberOfPayments,"",ROW()-ROW(PaymentSchedule[[#Headers],[PMT NO]])),"")</f>
        <v>164</v>
      </c>
      <c r="C180" s="22">
        <f ca="1">IF(PaymentSchedule[[#This Row],[PMT NO]]&lt;&gt;"",EOMONTH(LoanStartDate,ROW(PaymentSchedule[[#This Row],[PMT NO]])-ROW(PaymentSchedule[[#Headers],[PMT NO]])-2)+DAY(LoanStartDate),"")</f>
        <v>48534</v>
      </c>
      <c r="D180" s="23">
        <f ca="1">IF(PaymentSchedule[[#This Row],[PMT NO]]&lt;&gt;"",IF(ROW()-ROW(PaymentSchedule[[#Headers],[BEGINNING BALANCE]])=1,LoanAmount,INDEX(PaymentSchedule[ENDING BALANCE],ROW()-ROW(PaymentSchedule[[#Headers],[BEGINNING BALANCE]])-1)),"")</f>
        <v>16437.362614367823</v>
      </c>
      <c r="E180" s="23">
        <f ca="1">IF(PaymentSchedule[[#This Row],[PMT NO]]&lt;&gt;"",ScheduledPayment,"")</f>
        <v>242.39213171976746</v>
      </c>
      <c r="F18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0" s="23">
        <f ca="1">IF(PaymentSchedule[[#This Row],[PMT NO]]&lt;&gt;"",PaymentSchedule[[#This Row],[TOTAL PAYMENT]]-PaymentSchedule[[#This Row],[INTEREST]],"")</f>
        <v>187.60092300520805</v>
      </c>
      <c r="I180" s="23">
        <f ca="1">IF(PaymentSchedule[[#This Row],[PMT NO]]&lt;&gt;"",PaymentSchedule[[#This Row],[BEGINNING BALANCE]]*(InterestRate/PaymentsPerYear),"")</f>
        <v>54.79120871455941</v>
      </c>
      <c r="J18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16249.761691362615</v>
      </c>
      <c r="K180" s="23">
        <f ca="1">IF(PaymentSchedule[[#This Row],[PMT NO]]&lt;&gt;"",SUM(INDEX(PaymentSchedule[INTEREST],1,1):PaymentSchedule[[#This Row],[INTEREST]]),"")</f>
        <v>16002.071293404464</v>
      </c>
    </row>
    <row r="181" spans="2:11" x14ac:dyDescent="0.25">
      <c r="B181" s="24">
        <f ca="1">IF(LoanIsGood,IF(ROW()-ROW(PaymentSchedule[[#Headers],[PMT NO]])&gt;ScheduledNumberOfPayments,"",ROW()-ROW(PaymentSchedule[[#Headers],[PMT NO]])),"")</f>
        <v>165</v>
      </c>
      <c r="C181" s="22">
        <f ca="1">IF(PaymentSchedule[[#This Row],[PMT NO]]&lt;&gt;"",EOMONTH(LoanStartDate,ROW(PaymentSchedule[[#This Row],[PMT NO]])-ROW(PaymentSchedule[[#Headers],[PMT NO]])-2)+DAY(LoanStartDate),"")</f>
        <v>48564</v>
      </c>
      <c r="D181" s="23">
        <f ca="1">IF(PaymentSchedule[[#This Row],[PMT NO]]&lt;&gt;"",IF(ROW()-ROW(PaymentSchedule[[#Headers],[BEGINNING BALANCE]])=1,LoanAmount,INDEX(PaymentSchedule[ENDING BALANCE],ROW()-ROW(PaymentSchedule[[#Headers],[BEGINNING BALANCE]])-1)),"")</f>
        <v>16249.761691362615</v>
      </c>
      <c r="E181" s="23">
        <f ca="1">IF(PaymentSchedule[[#This Row],[PMT NO]]&lt;&gt;"",ScheduledPayment,"")</f>
        <v>242.39213171976746</v>
      </c>
      <c r="F18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1" s="23">
        <f ca="1">IF(PaymentSchedule[[#This Row],[PMT NO]]&lt;&gt;"",PaymentSchedule[[#This Row],[TOTAL PAYMENT]]-PaymentSchedule[[#This Row],[INTEREST]],"")</f>
        <v>188.2262594152254</v>
      </c>
      <c r="I181" s="23">
        <f ca="1">IF(PaymentSchedule[[#This Row],[PMT NO]]&lt;&gt;"",PaymentSchedule[[#This Row],[BEGINNING BALANCE]]*(InterestRate/PaymentsPerYear),"")</f>
        <v>54.165872304542056</v>
      </c>
      <c r="J18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16061.53543194739</v>
      </c>
      <c r="K181" s="23">
        <f ca="1">IF(PaymentSchedule[[#This Row],[PMT NO]]&lt;&gt;"",SUM(INDEX(PaymentSchedule[INTEREST],1,1):PaymentSchedule[[#This Row],[INTEREST]]),"")</f>
        <v>16056.237165709006</v>
      </c>
    </row>
    <row r="182" spans="2:11" x14ac:dyDescent="0.25">
      <c r="B182" s="24">
        <f ca="1">IF(LoanIsGood,IF(ROW()-ROW(PaymentSchedule[[#Headers],[PMT NO]])&gt;ScheduledNumberOfPayments,"",ROW()-ROW(PaymentSchedule[[#Headers],[PMT NO]])),"")</f>
        <v>166</v>
      </c>
      <c r="C182" s="22">
        <f ca="1">IF(PaymentSchedule[[#This Row],[PMT NO]]&lt;&gt;"",EOMONTH(LoanStartDate,ROW(PaymentSchedule[[#This Row],[PMT NO]])-ROW(PaymentSchedule[[#Headers],[PMT NO]])-2)+DAY(LoanStartDate),"")</f>
        <v>48595</v>
      </c>
      <c r="D182" s="23">
        <f ca="1">IF(PaymentSchedule[[#This Row],[PMT NO]]&lt;&gt;"",IF(ROW()-ROW(PaymentSchedule[[#Headers],[BEGINNING BALANCE]])=1,LoanAmount,INDEX(PaymentSchedule[ENDING BALANCE],ROW()-ROW(PaymentSchedule[[#Headers],[BEGINNING BALANCE]])-1)),"")</f>
        <v>16061.53543194739</v>
      </c>
      <c r="E182" s="23">
        <f ca="1">IF(PaymentSchedule[[#This Row],[PMT NO]]&lt;&gt;"",ScheduledPayment,"")</f>
        <v>242.39213171976746</v>
      </c>
      <c r="F18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2" s="23">
        <f ca="1">IF(PaymentSchedule[[#This Row],[PMT NO]]&lt;&gt;"",PaymentSchedule[[#This Row],[TOTAL PAYMENT]]-PaymentSchedule[[#This Row],[INTEREST]],"")</f>
        <v>188.85368027994284</v>
      </c>
      <c r="I182" s="23">
        <f ca="1">IF(PaymentSchedule[[#This Row],[PMT NO]]&lt;&gt;"",PaymentSchedule[[#This Row],[BEGINNING BALANCE]]*(InterestRate/PaymentsPerYear),"")</f>
        <v>53.538451439824634</v>
      </c>
      <c r="J18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15872.681751667447</v>
      </c>
      <c r="K182" s="23">
        <f ca="1">IF(PaymentSchedule[[#This Row],[PMT NO]]&lt;&gt;"",SUM(INDEX(PaymentSchedule[INTEREST],1,1):PaymentSchedule[[#This Row],[INTEREST]]),"")</f>
        <v>16109.775617148831</v>
      </c>
    </row>
    <row r="183" spans="2:11" x14ac:dyDescent="0.25">
      <c r="B183" s="24">
        <f ca="1">IF(LoanIsGood,IF(ROW()-ROW(PaymentSchedule[[#Headers],[PMT NO]])&gt;ScheduledNumberOfPayments,"",ROW()-ROW(PaymentSchedule[[#Headers],[PMT NO]])),"")</f>
        <v>167</v>
      </c>
      <c r="C183" s="22">
        <f ca="1">IF(PaymentSchedule[[#This Row],[PMT NO]]&lt;&gt;"",EOMONTH(LoanStartDate,ROW(PaymentSchedule[[#This Row],[PMT NO]])-ROW(PaymentSchedule[[#Headers],[PMT NO]])-2)+DAY(LoanStartDate),"")</f>
        <v>48626</v>
      </c>
      <c r="D183" s="23">
        <f ca="1">IF(PaymentSchedule[[#This Row],[PMT NO]]&lt;&gt;"",IF(ROW()-ROW(PaymentSchedule[[#Headers],[BEGINNING BALANCE]])=1,LoanAmount,INDEX(PaymentSchedule[ENDING BALANCE],ROW()-ROW(PaymentSchedule[[#Headers],[BEGINNING BALANCE]])-1)),"")</f>
        <v>15872.681751667447</v>
      </c>
      <c r="E183" s="23">
        <f ca="1">IF(PaymentSchedule[[#This Row],[PMT NO]]&lt;&gt;"",ScheduledPayment,"")</f>
        <v>242.39213171976746</v>
      </c>
      <c r="F18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3" s="23">
        <f ca="1">IF(PaymentSchedule[[#This Row],[PMT NO]]&lt;&gt;"",PaymentSchedule[[#This Row],[TOTAL PAYMENT]]-PaymentSchedule[[#This Row],[INTEREST]],"")</f>
        <v>189.48319254754264</v>
      </c>
      <c r="I183" s="23">
        <f ca="1">IF(PaymentSchedule[[#This Row],[PMT NO]]&lt;&gt;"",PaymentSchedule[[#This Row],[BEGINNING BALANCE]]*(InterestRate/PaymentsPerYear),"")</f>
        <v>52.908939172224827</v>
      </c>
      <c r="J18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15683.198559119905</v>
      </c>
      <c r="K183" s="23">
        <f ca="1">IF(PaymentSchedule[[#This Row],[PMT NO]]&lt;&gt;"",SUM(INDEX(PaymentSchedule[INTEREST],1,1):PaymentSchedule[[#This Row],[INTEREST]]),"")</f>
        <v>16162.684556321055</v>
      </c>
    </row>
    <row r="184" spans="2:11" x14ac:dyDescent="0.25">
      <c r="B184" s="24">
        <f ca="1">IF(LoanIsGood,IF(ROW()-ROW(PaymentSchedule[[#Headers],[PMT NO]])&gt;ScheduledNumberOfPayments,"",ROW()-ROW(PaymentSchedule[[#Headers],[PMT NO]])),"")</f>
        <v>168</v>
      </c>
      <c r="C184" s="22">
        <f ca="1">IF(PaymentSchedule[[#This Row],[PMT NO]]&lt;&gt;"",EOMONTH(LoanStartDate,ROW(PaymentSchedule[[#This Row],[PMT NO]])-ROW(PaymentSchedule[[#Headers],[PMT NO]])-2)+DAY(LoanStartDate),"")</f>
        <v>48654</v>
      </c>
      <c r="D184" s="23">
        <f ca="1">IF(PaymentSchedule[[#This Row],[PMT NO]]&lt;&gt;"",IF(ROW()-ROW(PaymentSchedule[[#Headers],[BEGINNING BALANCE]])=1,LoanAmount,INDEX(PaymentSchedule[ENDING BALANCE],ROW()-ROW(PaymentSchedule[[#Headers],[BEGINNING BALANCE]])-1)),"")</f>
        <v>15683.198559119905</v>
      </c>
      <c r="E184" s="23">
        <f ca="1">IF(PaymentSchedule[[#This Row],[PMT NO]]&lt;&gt;"",ScheduledPayment,"")</f>
        <v>242.39213171976746</v>
      </c>
      <c r="F18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4" s="23">
        <f ca="1">IF(PaymentSchedule[[#This Row],[PMT NO]]&lt;&gt;"",PaymentSchedule[[#This Row],[TOTAL PAYMENT]]-PaymentSchedule[[#This Row],[INTEREST]],"")</f>
        <v>190.11480318936776</v>
      </c>
      <c r="I184" s="23">
        <f ca="1">IF(PaymentSchedule[[#This Row],[PMT NO]]&lt;&gt;"",PaymentSchedule[[#This Row],[BEGINNING BALANCE]]*(InterestRate/PaymentsPerYear),"")</f>
        <v>52.277328530399686</v>
      </c>
      <c r="J18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15493.083755930536</v>
      </c>
      <c r="K184" s="23">
        <f ca="1">IF(PaymentSchedule[[#This Row],[PMT NO]]&lt;&gt;"",SUM(INDEX(PaymentSchedule[INTEREST],1,1):PaymentSchedule[[#This Row],[INTEREST]]),"")</f>
        <v>16214.961884851455</v>
      </c>
    </row>
    <row r="185" spans="2:11" x14ac:dyDescent="0.25">
      <c r="B185" s="24">
        <f ca="1">IF(LoanIsGood,IF(ROW()-ROW(PaymentSchedule[[#Headers],[PMT NO]])&gt;ScheduledNumberOfPayments,"",ROW()-ROW(PaymentSchedule[[#Headers],[PMT NO]])),"")</f>
        <v>169</v>
      </c>
      <c r="C185" s="22">
        <f ca="1">IF(PaymentSchedule[[#This Row],[PMT NO]]&lt;&gt;"",EOMONTH(LoanStartDate,ROW(PaymentSchedule[[#This Row],[PMT NO]])-ROW(PaymentSchedule[[#Headers],[PMT NO]])-2)+DAY(LoanStartDate),"")</f>
        <v>48685</v>
      </c>
      <c r="D185" s="23">
        <f ca="1">IF(PaymentSchedule[[#This Row],[PMT NO]]&lt;&gt;"",IF(ROW()-ROW(PaymentSchedule[[#Headers],[BEGINNING BALANCE]])=1,LoanAmount,INDEX(PaymentSchedule[ENDING BALANCE],ROW()-ROW(PaymentSchedule[[#Headers],[BEGINNING BALANCE]])-1)),"")</f>
        <v>15493.083755930536</v>
      </c>
      <c r="E185" s="23">
        <f ca="1">IF(PaymentSchedule[[#This Row],[PMT NO]]&lt;&gt;"",ScheduledPayment,"")</f>
        <v>242.39213171976746</v>
      </c>
      <c r="F18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5" s="23">
        <f ca="1">IF(PaymentSchedule[[#This Row],[PMT NO]]&lt;&gt;"",PaymentSchedule[[#This Row],[TOTAL PAYMENT]]-PaymentSchedule[[#This Row],[INTEREST]],"")</f>
        <v>190.74851919999901</v>
      </c>
      <c r="I185" s="23">
        <f ca="1">IF(PaymentSchedule[[#This Row],[PMT NO]]&lt;&gt;"",PaymentSchedule[[#This Row],[BEGINNING BALANCE]]*(InterestRate/PaymentsPerYear),"")</f>
        <v>51.64361251976846</v>
      </c>
      <c r="J18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15302.335236730538</v>
      </c>
      <c r="K185" s="23">
        <f ca="1">IF(PaymentSchedule[[#This Row],[PMT NO]]&lt;&gt;"",SUM(INDEX(PaymentSchedule[INTEREST],1,1):PaymentSchedule[[#This Row],[INTEREST]]),"")</f>
        <v>16266.605497371223</v>
      </c>
    </row>
    <row r="186" spans="2:11" x14ac:dyDescent="0.25">
      <c r="B186" s="24">
        <f ca="1">IF(LoanIsGood,IF(ROW()-ROW(PaymentSchedule[[#Headers],[PMT NO]])&gt;ScheduledNumberOfPayments,"",ROW()-ROW(PaymentSchedule[[#Headers],[PMT NO]])),"")</f>
        <v>170</v>
      </c>
      <c r="C186" s="22">
        <f ca="1">IF(PaymentSchedule[[#This Row],[PMT NO]]&lt;&gt;"",EOMONTH(LoanStartDate,ROW(PaymentSchedule[[#This Row],[PMT NO]])-ROW(PaymentSchedule[[#Headers],[PMT NO]])-2)+DAY(LoanStartDate),"")</f>
        <v>48715</v>
      </c>
      <c r="D186" s="23">
        <f ca="1">IF(PaymentSchedule[[#This Row],[PMT NO]]&lt;&gt;"",IF(ROW()-ROW(PaymentSchedule[[#Headers],[BEGINNING BALANCE]])=1,LoanAmount,INDEX(PaymentSchedule[ENDING BALANCE],ROW()-ROW(PaymentSchedule[[#Headers],[BEGINNING BALANCE]])-1)),"")</f>
        <v>15302.335236730538</v>
      </c>
      <c r="E186" s="23">
        <f ca="1">IF(PaymentSchedule[[#This Row],[PMT NO]]&lt;&gt;"",ScheduledPayment,"")</f>
        <v>242.39213171976746</v>
      </c>
      <c r="F18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6" s="23">
        <f ca="1">IF(PaymentSchedule[[#This Row],[PMT NO]]&lt;&gt;"",PaymentSchedule[[#This Row],[TOTAL PAYMENT]]-PaymentSchedule[[#This Row],[INTEREST]],"")</f>
        <v>191.38434759733235</v>
      </c>
      <c r="I186" s="23">
        <f ca="1">IF(PaymentSchedule[[#This Row],[PMT NO]]&lt;&gt;"",PaymentSchedule[[#This Row],[BEGINNING BALANCE]]*(InterestRate/PaymentsPerYear),"")</f>
        <v>51.007784122435126</v>
      </c>
      <c r="J18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15110.950889133206</v>
      </c>
      <c r="K186" s="23">
        <f ca="1">IF(PaymentSchedule[[#This Row],[PMT NO]]&lt;&gt;"",SUM(INDEX(PaymentSchedule[INTEREST],1,1):PaymentSchedule[[#This Row],[INTEREST]]),"")</f>
        <v>16317.613281493659</v>
      </c>
    </row>
    <row r="187" spans="2:11" x14ac:dyDescent="0.25">
      <c r="B187" s="24">
        <f ca="1">IF(LoanIsGood,IF(ROW()-ROW(PaymentSchedule[[#Headers],[PMT NO]])&gt;ScheduledNumberOfPayments,"",ROW()-ROW(PaymentSchedule[[#Headers],[PMT NO]])),"")</f>
        <v>171</v>
      </c>
      <c r="C187" s="22">
        <f ca="1">IF(PaymentSchedule[[#This Row],[PMT NO]]&lt;&gt;"",EOMONTH(LoanStartDate,ROW(PaymentSchedule[[#This Row],[PMT NO]])-ROW(PaymentSchedule[[#Headers],[PMT NO]])-2)+DAY(LoanStartDate),"")</f>
        <v>48746</v>
      </c>
      <c r="D187" s="23">
        <f ca="1">IF(PaymentSchedule[[#This Row],[PMT NO]]&lt;&gt;"",IF(ROW()-ROW(PaymentSchedule[[#Headers],[BEGINNING BALANCE]])=1,LoanAmount,INDEX(PaymentSchedule[ENDING BALANCE],ROW()-ROW(PaymentSchedule[[#Headers],[BEGINNING BALANCE]])-1)),"")</f>
        <v>15110.950889133206</v>
      </c>
      <c r="E187" s="23">
        <f ca="1">IF(PaymentSchedule[[#This Row],[PMT NO]]&lt;&gt;"",ScheduledPayment,"")</f>
        <v>242.39213171976746</v>
      </c>
      <c r="F18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7" s="23">
        <f ca="1">IF(PaymentSchedule[[#This Row],[PMT NO]]&lt;&gt;"",PaymentSchedule[[#This Row],[TOTAL PAYMENT]]-PaymentSchedule[[#This Row],[INTEREST]],"")</f>
        <v>192.02229542265678</v>
      </c>
      <c r="I187" s="23">
        <f ca="1">IF(PaymentSchedule[[#This Row],[PMT NO]]&lt;&gt;"",PaymentSchedule[[#This Row],[BEGINNING BALANCE]]*(InterestRate/PaymentsPerYear),"")</f>
        <v>50.369836297110687</v>
      </c>
      <c r="J18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14918.928593710549</v>
      </c>
      <c r="K187" s="23">
        <f ca="1">IF(PaymentSchedule[[#This Row],[PMT NO]]&lt;&gt;"",SUM(INDEX(PaymentSchedule[INTEREST],1,1):PaymentSchedule[[#This Row],[INTEREST]]),"")</f>
        <v>16367.983117790769</v>
      </c>
    </row>
    <row r="188" spans="2:11" x14ac:dyDescent="0.25">
      <c r="B188" s="24">
        <f ca="1">IF(LoanIsGood,IF(ROW()-ROW(PaymentSchedule[[#Headers],[PMT NO]])&gt;ScheduledNumberOfPayments,"",ROW()-ROW(PaymentSchedule[[#Headers],[PMT NO]])),"")</f>
        <v>172</v>
      </c>
      <c r="C188" s="22">
        <f ca="1">IF(PaymentSchedule[[#This Row],[PMT NO]]&lt;&gt;"",EOMONTH(LoanStartDate,ROW(PaymentSchedule[[#This Row],[PMT NO]])-ROW(PaymentSchedule[[#Headers],[PMT NO]])-2)+DAY(LoanStartDate),"")</f>
        <v>48776</v>
      </c>
      <c r="D188" s="23">
        <f ca="1">IF(PaymentSchedule[[#This Row],[PMT NO]]&lt;&gt;"",IF(ROW()-ROW(PaymentSchedule[[#Headers],[BEGINNING BALANCE]])=1,LoanAmount,INDEX(PaymentSchedule[ENDING BALANCE],ROW()-ROW(PaymentSchedule[[#Headers],[BEGINNING BALANCE]])-1)),"")</f>
        <v>14918.928593710549</v>
      </c>
      <c r="E188" s="23">
        <f ca="1">IF(PaymentSchedule[[#This Row],[PMT NO]]&lt;&gt;"",ScheduledPayment,"")</f>
        <v>242.39213171976746</v>
      </c>
      <c r="F18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8" s="23">
        <f ca="1">IF(PaymentSchedule[[#This Row],[PMT NO]]&lt;&gt;"",PaymentSchedule[[#This Row],[TOTAL PAYMENT]]-PaymentSchedule[[#This Row],[INTEREST]],"")</f>
        <v>192.66236974073229</v>
      </c>
      <c r="I188" s="23">
        <f ca="1">IF(PaymentSchedule[[#This Row],[PMT NO]]&lt;&gt;"",PaymentSchedule[[#This Row],[BEGINNING BALANCE]]*(InterestRate/PaymentsPerYear),"")</f>
        <v>49.729761979035167</v>
      </c>
      <c r="J18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14726.266223969817</v>
      </c>
      <c r="K188" s="23">
        <f ca="1">IF(PaymentSchedule[[#This Row],[PMT NO]]&lt;&gt;"",SUM(INDEX(PaymentSchedule[INTEREST],1,1):PaymentSchedule[[#This Row],[INTEREST]]),"")</f>
        <v>16417.712879769802</v>
      </c>
    </row>
    <row r="189" spans="2:11" x14ac:dyDescent="0.25">
      <c r="B189" s="24">
        <f ca="1">IF(LoanIsGood,IF(ROW()-ROW(PaymentSchedule[[#Headers],[PMT NO]])&gt;ScheduledNumberOfPayments,"",ROW()-ROW(PaymentSchedule[[#Headers],[PMT NO]])),"")</f>
        <v>173</v>
      </c>
      <c r="C189" s="22">
        <f ca="1">IF(PaymentSchedule[[#This Row],[PMT NO]]&lt;&gt;"",EOMONTH(LoanStartDate,ROW(PaymentSchedule[[#This Row],[PMT NO]])-ROW(PaymentSchedule[[#Headers],[PMT NO]])-2)+DAY(LoanStartDate),"")</f>
        <v>48807</v>
      </c>
      <c r="D189" s="23">
        <f ca="1">IF(PaymentSchedule[[#This Row],[PMT NO]]&lt;&gt;"",IF(ROW()-ROW(PaymentSchedule[[#Headers],[BEGINNING BALANCE]])=1,LoanAmount,INDEX(PaymentSchedule[ENDING BALANCE],ROW()-ROW(PaymentSchedule[[#Headers],[BEGINNING BALANCE]])-1)),"")</f>
        <v>14726.266223969817</v>
      </c>
      <c r="E189" s="23">
        <f ca="1">IF(PaymentSchedule[[#This Row],[PMT NO]]&lt;&gt;"",ScheduledPayment,"")</f>
        <v>242.39213171976746</v>
      </c>
      <c r="F18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89" s="23">
        <f ca="1">IF(PaymentSchedule[[#This Row],[PMT NO]]&lt;&gt;"",PaymentSchedule[[#This Row],[TOTAL PAYMENT]]-PaymentSchedule[[#This Row],[INTEREST]],"")</f>
        <v>193.30457763986806</v>
      </c>
      <c r="I189" s="23">
        <f ca="1">IF(PaymentSchedule[[#This Row],[PMT NO]]&lt;&gt;"",PaymentSchedule[[#This Row],[BEGINNING BALANCE]]*(InterestRate/PaymentsPerYear),"")</f>
        <v>49.087554079899391</v>
      </c>
      <c r="J18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14532.961646329948</v>
      </c>
      <c r="K189" s="23">
        <f ca="1">IF(PaymentSchedule[[#This Row],[PMT NO]]&lt;&gt;"",SUM(INDEX(PaymentSchedule[INTEREST],1,1):PaymentSchedule[[#This Row],[INTEREST]]),"")</f>
        <v>16466.800433849701</v>
      </c>
    </row>
    <row r="190" spans="2:11" x14ac:dyDescent="0.25">
      <c r="B190" s="24">
        <f ca="1">IF(LoanIsGood,IF(ROW()-ROW(PaymentSchedule[[#Headers],[PMT NO]])&gt;ScheduledNumberOfPayments,"",ROW()-ROW(PaymentSchedule[[#Headers],[PMT NO]])),"")</f>
        <v>174</v>
      </c>
      <c r="C190" s="22">
        <f ca="1">IF(PaymentSchedule[[#This Row],[PMT NO]]&lt;&gt;"",EOMONTH(LoanStartDate,ROW(PaymentSchedule[[#This Row],[PMT NO]])-ROW(PaymentSchedule[[#Headers],[PMT NO]])-2)+DAY(LoanStartDate),"")</f>
        <v>48838</v>
      </c>
      <c r="D190" s="23">
        <f ca="1">IF(PaymentSchedule[[#This Row],[PMT NO]]&lt;&gt;"",IF(ROW()-ROW(PaymentSchedule[[#Headers],[BEGINNING BALANCE]])=1,LoanAmount,INDEX(PaymentSchedule[ENDING BALANCE],ROW()-ROW(PaymentSchedule[[#Headers],[BEGINNING BALANCE]])-1)),"")</f>
        <v>14532.961646329948</v>
      </c>
      <c r="E190" s="23">
        <f ca="1">IF(PaymentSchedule[[#This Row],[PMT NO]]&lt;&gt;"",ScheduledPayment,"")</f>
        <v>242.39213171976746</v>
      </c>
      <c r="F19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0" s="23">
        <f ca="1">IF(PaymentSchedule[[#This Row],[PMT NO]]&lt;&gt;"",PaymentSchedule[[#This Row],[TOTAL PAYMENT]]-PaymentSchedule[[#This Row],[INTEREST]],"")</f>
        <v>193.94892623200096</v>
      </c>
      <c r="I190" s="23">
        <f ca="1">IF(PaymentSchedule[[#This Row],[PMT NO]]&lt;&gt;"",PaymentSchedule[[#This Row],[BEGINNING BALANCE]]*(InterestRate/PaymentsPerYear),"")</f>
        <v>48.443205487766498</v>
      </c>
      <c r="J19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14339.012720097948</v>
      </c>
      <c r="K190" s="23">
        <f ca="1">IF(PaymentSchedule[[#This Row],[PMT NO]]&lt;&gt;"",SUM(INDEX(PaymentSchedule[INTEREST],1,1):PaymentSchedule[[#This Row],[INTEREST]]),"")</f>
        <v>16515.243639337466</v>
      </c>
    </row>
    <row r="191" spans="2:11" x14ac:dyDescent="0.25">
      <c r="B191" s="24">
        <f ca="1">IF(LoanIsGood,IF(ROW()-ROW(PaymentSchedule[[#Headers],[PMT NO]])&gt;ScheduledNumberOfPayments,"",ROW()-ROW(PaymentSchedule[[#Headers],[PMT NO]])),"")</f>
        <v>175</v>
      </c>
      <c r="C191" s="22">
        <f ca="1">IF(PaymentSchedule[[#This Row],[PMT NO]]&lt;&gt;"",EOMONTH(LoanStartDate,ROW(PaymentSchedule[[#This Row],[PMT NO]])-ROW(PaymentSchedule[[#Headers],[PMT NO]])-2)+DAY(LoanStartDate),"")</f>
        <v>48868</v>
      </c>
      <c r="D191" s="23">
        <f ca="1">IF(PaymentSchedule[[#This Row],[PMT NO]]&lt;&gt;"",IF(ROW()-ROW(PaymentSchedule[[#Headers],[BEGINNING BALANCE]])=1,LoanAmount,INDEX(PaymentSchedule[ENDING BALANCE],ROW()-ROW(PaymentSchedule[[#Headers],[BEGINNING BALANCE]])-1)),"")</f>
        <v>14339.012720097948</v>
      </c>
      <c r="E191" s="23">
        <f ca="1">IF(PaymentSchedule[[#This Row],[PMT NO]]&lt;&gt;"",ScheduledPayment,"")</f>
        <v>242.39213171976746</v>
      </c>
      <c r="F19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1" s="23">
        <f ca="1">IF(PaymentSchedule[[#This Row],[PMT NO]]&lt;&gt;"",PaymentSchedule[[#This Row],[TOTAL PAYMENT]]-PaymentSchedule[[#This Row],[INTEREST]],"")</f>
        <v>194.59542265277429</v>
      </c>
      <c r="I191" s="23">
        <f ca="1">IF(PaymentSchedule[[#This Row],[PMT NO]]&lt;&gt;"",PaymentSchedule[[#This Row],[BEGINNING BALANCE]]*(InterestRate/PaymentsPerYear),"")</f>
        <v>47.796709066993159</v>
      </c>
      <c r="J19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14144.417297445174</v>
      </c>
      <c r="K191" s="23">
        <f ca="1">IF(PaymentSchedule[[#This Row],[PMT NO]]&lt;&gt;"",SUM(INDEX(PaymentSchedule[INTEREST],1,1):PaymentSchedule[[#This Row],[INTEREST]]),"")</f>
        <v>16563.040348404458</v>
      </c>
    </row>
    <row r="192" spans="2:11" x14ac:dyDescent="0.25">
      <c r="B192" s="24">
        <f ca="1">IF(LoanIsGood,IF(ROW()-ROW(PaymentSchedule[[#Headers],[PMT NO]])&gt;ScheduledNumberOfPayments,"",ROW()-ROW(PaymentSchedule[[#Headers],[PMT NO]])),"")</f>
        <v>176</v>
      </c>
      <c r="C192" s="22">
        <f ca="1">IF(PaymentSchedule[[#This Row],[PMT NO]]&lt;&gt;"",EOMONTH(LoanStartDate,ROW(PaymentSchedule[[#This Row],[PMT NO]])-ROW(PaymentSchedule[[#Headers],[PMT NO]])-2)+DAY(LoanStartDate),"")</f>
        <v>48899</v>
      </c>
      <c r="D192" s="23">
        <f ca="1">IF(PaymentSchedule[[#This Row],[PMT NO]]&lt;&gt;"",IF(ROW()-ROW(PaymentSchedule[[#Headers],[BEGINNING BALANCE]])=1,LoanAmount,INDEX(PaymentSchedule[ENDING BALANCE],ROW()-ROW(PaymentSchedule[[#Headers],[BEGINNING BALANCE]])-1)),"")</f>
        <v>14144.417297445174</v>
      </c>
      <c r="E192" s="23">
        <f ca="1">IF(PaymentSchedule[[#This Row],[PMT NO]]&lt;&gt;"",ScheduledPayment,"")</f>
        <v>242.39213171976746</v>
      </c>
      <c r="F19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2" s="23">
        <f ca="1">IF(PaymentSchedule[[#This Row],[PMT NO]]&lt;&gt;"",PaymentSchedule[[#This Row],[TOTAL PAYMENT]]-PaymentSchedule[[#This Row],[INTEREST]],"")</f>
        <v>195.24407406161689</v>
      </c>
      <c r="I192" s="23">
        <f ca="1">IF(PaymentSchedule[[#This Row],[PMT NO]]&lt;&gt;"",PaymentSchedule[[#This Row],[BEGINNING BALANCE]]*(InterestRate/PaymentsPerYear),"")</f>
        <v>47.148057658150584</v>
      </c>
      <c r="J19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13949.173223383557</v>
      </c>
      <c r="K192" s="23">
        <f ca="1">IF(PaymentSchedule[[#This Row],[PMT NO]]&lt;&gt;"",SUM(INDEX(PaymentSchedule[INTEREST],1,1):PaymentSchedule[[#This Row],[INTEREST]]),"")</f>
        <v>16610.188406062607</v>
      </c>
    </row>
    <row r="193" spans="2:11" x14ac:dyDescent="0.25">
      <c r="B193" s="24">
        <f ca="1">IF(LoanIsGood,IF(ROW()-ROW(PaymentSchedule[[#Headers],[PMT NO]])&gt;ScheduledNumberOfPayments,"",ROW()-ROW(PaymentSchedule[[#Headers],[PMT NO]])),"")</f>
        <v>177</v>
      </c>
      <c r="C193" s="22">
        <f ca="1">IF(PaymentSchedule[[#This Row],[PMT NO]]&lt;&gt;"",EOMONTH(LoanStartDate,ROW(PaymentSchedule[[#This Row],[PMT NO]])-ROW(PaymentSchedule[[#Headers],[PMT NO]])-2)+DAY(LoanStartDate),"")</f>
        <v>48929</v>
      </c>
      <c r="D193" s="23">
        <f ca="1">IF(PaymentSchedule[[#This Row],[PMT NO]]&lt;&gt;"",IF(ROW()-ROW(PaymentSchedule[[#Headers],[BEGINNING BALANCE]])=1,LoanAmount,INDEX(PaymentSchedule[ENDING BALANCE],ROW()-ROW(PaymentSchedule[[#Headers],[BEGINNING BALANCE]])-1)),"")</f>
        <v>13949.173223383557</v>
      </c>
      <c r="E193" s="23">
        <f ca="1">IF(PaymentSchedule[[#This Row],[PMT NO]]&lt;&gt;"",ScheduledPayment,"")</f>
        <v>242.39213171976746</v>
      </c>
      <c r="F19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3" s="23">
        <f ca="1">IF(PaymentSchedule[[#This Row],[PMT NO]]&lt;&gt;"",PaymentSchedule[[#This Row],[TOTAL PAYMENT]]-PaymentSchedule[[#This Row],[INTEREST]],"")</f>
        <v>195.89488764182227</v>
      </c>
      <c r="I193" s="23">
        <f ca="1">IF(PaymentSchedule[[#This Row],[PMT NO]]&lt;&gt;"",PaymentSchedule[[#This Row],[BEGINNING BALANCE]]*(InterestRate/PaymentsPerYear),"")</f>
        <v>46.497244077945197</v>
      </c>
      <c r="J19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13753.278335741736</v>
      </c>
      <c r="K193" s="23">
        <f ca="1">IF(PaymentSchedule[[#This Row],[PMT NO]]&lt;&gt;"",SUM(INDEX(PaymentSchedule[INTEREST],1,1):PaymentSchedule[[#This Row],[INTEREST]]),"")</f>
        <v>16656.685650140553</v>
      </c>
    </row>
    <row r="194" spans="2:11" x14ac:dyDescent="0.25">
      <c r="B194" s="24">
        <f ca="1">IF(LoanIsGood,IF(ROW()-ROW(PaymentSchedule[[#Headers],[PMT NO]])&gt;ScheduledNumberOfPayments,"",ROW()-ROW(PaymentSchedule[[#Headers],[PMT NO]])),"")</f>
        <v>178</v>
      </c>
      <c r="C194" s="22">
        <f ca="1">IF(PaymentSchedule[[#This Row],[PMT NO]]&lt;&gt;"",EOMONTH(LoanStartDate,ROW(PaymentSchedule[[#This Row],[PMT NO]])-ROW(PaymentSchedule[[#Headers],[PMT NO]])-2)+DAY(LoanStartDate),"")</f>
        <v>48960</v>
      </c>
      <c r="D194" s="23">
        <f ca="1">IF(PaymentSchedule[[#This Row],[PMT NO]]&lt;&gt;"",IF(ROW()-ROW(PaymentSchedule[[#Headers],[BEGINNING BALANCE]])=1,LoanAmount,INDEX(PaymentSchedule[ENDING BALANCE],ROW()-ROW(PaymentSchedule[[#Headers],[BEGINNING BALANCE]])-1)),"")</f>
        <v>13753.278335741736</v>
      </c>
      <c r="E194" s="23">
        <f ca="1">IF(PaymentSchedule[[#This Row],[PMT NO]]&lt;&gt;"",ScheduledPayment,"")</f>
        <v>242.39213171976746</v>
      </c>
      <c r="F19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4" s="23">
        <f ca="1">IF(PaymentSchedule[[#This Row],[PMT NO]]&lt;&gt;"",PaymentSchedule[[#This Row],[TOTAL PAYMENT]]-PaymentSchedule[[#This Row],[INTEREST]],"")</f>
        <v>196.54787060062836</v>
      </c>
      <c r="I194" s="23">
        <f ca="1">IF(PaymentSchedule[[#This Row],[PMT NO]]&lt;&gt;"",PaymentSchedule[[#This Row],[BEGINNING BALANCE]]*(InterestRate/PaymentsPerYear),"")</f>
        <v>45.844261119139119</v>
      </c>
      <c r="J19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13556.730465141107</v>
      </c>
      <c r="K194" s="23">
        <f ca="1">IF(PaymentSchedule[[#This Row],[PMT NO]]&lt;&gt;"",SUM(INDEX(PaymentSchedule[INTEREST],1,1):PaymentSchedule[[#This Row],[INTEREST]]),"")</f>
        <v>16702.529911259691</v>
      </c>
    </row>
    <row r="195" spans="2:11" x14ac:dyDescent="0.25">
      <c r="B195" s="24">
        <f ca="1">IF(LoanIsGood,IF(ROW()-ROW(PaymentSchedule[[#Headers],[PMT NO]])&gt;ScheduledNumberOfPayments,"",ROW()-ROW(PaymentSchedule[[#Headers],[PMT NO]])),"")</f>
        <v>179</v>
      </c>
      <c r="C195" s="22">
        <f ca="1">IF(PaymentSchedule[[#This Row],[PMT NO]]&lt;&gt;"",EOMONTH(LoanStartDate,ROW(PaymentSchedule[[#This Row],[PMT NO]])-ROW(PaymentSchedule[[#Headers],[PMT NO]])-2)+DAY(LoanStartDate),"")</f>
        <v>48991</v>
      </c>
      <c r="D195" s="23">
        <f ca="1">IF(PaymentSchedule[[#This Row],[PMT NO]]&lt;&gt;"",IF(ROW()-ROW(PaymentSchedule[[#Headers],[BEGINNING BALANCE]])=1,LoanAmount,INDEX(PaymentSchedule[ENDING BALANCE],ROW()-ROW(PaymentSchedule[[#Headers],[BEGINNING BALANCE]])-1)),"")</f>
        <v>13556.730465141107</v>
      </c>
      <c r="E195" s="23">
        <f ca="1">IF(PaymentSchedule[[#This Row],[PMT NO]]&lt;&gt;"",ScheduledPayment,"")</f>
        <v>242.39213171976746</v>
      </c>
      <c r="F19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5" s="23">
        <f ca="1">IF(PaymentSchedule[[#This Row],[PMT NO]]&lt;&gt;"",PaymentSchedule[[#This Row],[TOTAL PAYMENT]]-PaymentSchedule[[#This Row],[INTEREST]],"")</f>
        <v>197.20303016929711</v>
      </c>
      <c r="I195" s="23">
        <f ca="1">IF(PaymentSchedule[[#This Row],[PMT NO]]&lt;&gt;"",PaymentSchedule[[#This Row],[BEGINNING BALANCE]]*(InterestRate/PaymentsPerYear),"")</f>
        <v>45.189101550470362</v>
      </c>
      <c r="J19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13359.527434971809</v>
      </c>
      <c r="K195" s="23">
        <f ca="1">IF(PaymentSchedule[[#This Row],[PMT NO]]&lt;&gt;"",SUM(INDEX(PaymentSchedule[INTEREST],1,1):PaymentSchedule[[#This Row],[INTEREST]]),"")</f>
        <v>16747.719012810161</v>
      </c>
    </row>
    <row r="196" spans="2:11" x14ac:dyDescent="0.25">
      <c r="B196" s="24">
        <f ca="1">IF(LoanIsGood,IF(ROW()-ROW(PaymentSchedule[[#Headers],[PMT NO]])&gt;ScheduledNumberOfPayments,"",ROW()-ROW(PaymentSchedule[[#Headers],[PMT NO]])),"")</f>
        <v>180</v>
      </c>
      <c r="C196" s="22">
        <f ca="1">IF(PaymentSchedule[[#This Row],[PMT NO]]&lt;&gt;"",EOMONTH(LoanStartDate,ROW(PaymentSchedule[[#This Row],[PMT NO]])-ROW(PaymentSchedule[[#Headers],[PMT NO]])-2)+DAY(LoanStartDate),"")</f>
        <v>49019</v>
      </c>
      <c r="D196" s="23">
        <f ca="1">IF(PaymentSchedule[[#This Row],[PMT NO]]&lt;&gt;"",IF(ROW()-ROW(PaymentSchedule[[#Headers],[BEGINNING BALANCE]])=1,LoanAmount,INDEX(PaymentSchedule[ENDING BALANCE],ROW()-ROW(PaymentSchedule[[#Headers],[BEGINNING BALANCE]])-1)),"")</f>
        <v>13359.527434971809</v>
      </c>
      <c r="E196" s="23">
        <f ca="1">IF(PaymentSchedule[[#This Row],[PMT NO]]&lt;&gt;"",ScheduledPayment,"")</f>
        <v>242.39213171976746</v>
      </c>
      <c r="F19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6" s="23">
        <f ca="1">IF(PaymentSchedule[[#This Row],[PMT NO]]&lt;&gt;"",PaymentSchedule[[#This Row],[TOTAL PAYMENT]]-PaymentSchedule[[#This Row],[INTEREST]],"")</f>
        <v>197.86037360319477</v>
      </c>
      <c r="I196" s="23">
        <f ca="1">IF(PaymentSchedule[[#This Row],[PMT NO]]&lt;&gt;"",PaymentSchedule[[#This Row],[BEGINNING BALANCE]]*(InterestRate/PaymentsPerYear),"")</f>
        <v>44.531758116572703</v>
      </c>
      <c r="J19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13161.667061368615</v>
      </c>
      <c r="K196" s="23">
        <f ca="1">IF(PaymentSchedule[[#This Row],[PMT NO]]&lt;&gt;"",SUM(INDEX(PaymentSchedule[INTEREST],1,1):PaymentSchedule[[#This Row],[INTEREST]]),"")</f>
        <v>16792.250770926734</v>
      </c>
    </row>
    <row r="197" spans="2:11" x14ac:dyDescent="0.25">
      <c r="B197" s="24">
        <f ca="1">IF(LoanIsGood,IF(ROW()-ROW(PaymentSchedule[[#Headers],[PMT NO]])&gt;ScheduledNumberOfPayments,"",ROW()-ROW(PaymentSchedule[[#Headers],[PMT NO]])),"")</f>
        <v>181</v>
      </c>
      <c r="C197" s="22">
        <f ca="1">IF(PaymentSchedule[[#This Row],[PMT NO]]&lt;&gt;"",EOMONTH(LoanStartDate,ROW(PaymentSchedule[[#This Row],[PMT NO]])-ROW(PaymentSchedule[[#Headers],[PMT NO]])-2)+DAY(LoanStartDate),"")</f>
        <v>49050</v>
      </c>
      <c r="D197" s="23">
        <f ca="1">IF(PaymentSchedule[[#This Row],[PMT NO]]&lt;&gt;"",IF(ROW()-ROW(PaymentSchedule[[#Headers],[BEGINNING BALANCE]])=1,LoanAmount,INDEX(PaymentSchedule[ENDING BALANCE],ROW()-ROW(PaymentSchedule[[#Headers],[BEGINNING BALANCE]])-1)),"")</f>
        <v>13161.667061368615</v>
      </c>
      <c r="E197" s="23">
        <f ca="1">IF(PaymentSchedule[[#This Row],[PMT NO]]&lt;&gt;"",ScheduledPayment,"")</f>
        <v>242.39213171976746</v>
      </c>
      <c r="F19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7" s="23">
        <f ca="1">IF(PaymentSchedule[[#This Row],[PMT NO]]&lt;&gt;"",PaymentSchedule[[#This Row],[TOTAL PAYMENT]]-PaymentSchedule[[#This Row],[INTEREST]],"")</f>
        <v>198.51990818187207</v>
      </c>
      <c r="I197" s="23">
        <f ca="1">IF(PaymentSchedule[[#This Row],[PMT NO]]&lt;&gt;"",PaymentSchedule[[#This Row],[BEGINNING BALANCE]]*(InterestRate/PaymentsPerYear),"")</f>
        <v>43.872223537895387</v>
      </c>
      <c r="J19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12963.147153186743</v>
      </c>
      <c r="K197" s="23">
        <f ca="1">IF(PaymentSchedule[[#This Row],[PMT NO]]&lt;&gt;"",SUM(INDEX(PaymentSchedule[INTEREST],1,1):PaymentSchedule[[#This Row],[INTEREST]]),"")</f>
        <v>16836.122994464629</v>
      </c>
    </row>
    <row r="198" spans="2:11" x14ac:dyDescent="0.25">
      <c r="B198" s="24">
        <f ca="1">IF(LoanIsGood,IF(ROW()-ROW(PaymentSchedule[[#Headers],[PMT NO]])&gt;ScheduledNumberOfPayments,"",ROW()-ROW(PaymentSchedule[[#Headers],[PMT NO]])),"")</f>
        <v>182</v>
      </c>
      <c r="C198" s="22">
        <f ca="1">IF(PaymentSchedule[[#This Row],[PMT NO]]&lt;&gt;"",EOMONTH(LoanStartDate,ROW(PaymentSchedule[[#This Row],[PMT NO]])-ROW(PaymentSchedule[[#Headers],[PMT NO]])-2)+DAY(LoanStartDate),"")</f>
        <v>49080</v>
      </c>
      <c r="D198" s="23">
        <f ca="1">IF(PaymentSchedule[[#This Row],[PMT NO]]&lt;&gt;"",IF(ROW()-ROW(PaymentSchedule[[#Headers],[BEGINNING BALANCE]])=1,LoanAmount,INDEX(PaymentSchedule[ENDING BALANCE],ROW()-ROW(PaymentSchedule[[#Headers],[BEGINNING BALANCE]])-1)),"")</f>
        <v>12963.147153186743</v>
      </c>
      <c r="E198" s="23">
        <f ca="1">IF(PaymentSchedule[[#This Row],[PMT NO]]&lt;&gt;"",ScheduledPayment,"")</f>
        <v>242.39213171976746</v>
      </c>
      <c r="F19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8" s="23">
        <f ca="1">IF(PaymentSchedule[[#This Row],[PMT NO]]&lt;&gt;"",PaymentSchedule[[#This Row],[TOTAL PAYMENT]]-PaymentSchedule[[#This Row],[INTEREST]],"")</f>
        <v>199.18164120914497</v>
      </c>
      <c r="I198" s="23">
        <f ca="1">IF(PaymentSchedule[[#This Row],[PMT NO]]&lt;&gt;"",PaymentSchedule[[#This Row],[BEGINNING BALANCE]]*(InterestRate/PaymentsPerYear),"")</f>
        <v>43.210490510622478</v>
      </c>
      <c r="J19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12763.965511977598</v>
      </c>
      <c r="K198" s="23">
        <f ca="1">IF(PaymentSchedule[[#This Row],[PMT NO]]&lt;&gt;"",SUM(INDEX(PaymentSchedule[INTEREST],1,1):PaymentSchedule[[#This Row],[INTEREST]]),"")</f>
        <v>16879.33348497525</v>
      </c>
    </row>
    <row r="199" spans="2:11" x14ac:dyDescent="0.25">
      <c r="B199" s="24">
        <f ca="1">IF(LoanIsGood,IF(ROW()-ROW(PaymentSchedule[[#Headers],[PMT NO]])&gt;ScheduledNumberOfPayments,"",ROW()-ROW(PaymentSchedule[[#Headers],[PMT NO]])),"")</f>
        <v>183</v>
      </c>
      <c r="C199" s="22">
        <f ca="1">IF(PaymentSchedule[[#This Row],[PMT NO]]&lt;&gt;"",EOMONTH(LoanStartDate,ROW(PaymentSchedule[[#This Row],[PMT NO]])-ROW(PaymentSchedule[[#Headers],[PMT NO]])-2)+DAY(LoanStartDate),"")</f>
        <v>49111</v>
      </c>
      <c r="D199" s="23">
        <f ca="1">IF(PaymentSchedule[[#This Row],[PMT NO]]&lt;&gt;"",IF(ROW()-ROW(PaymentSchedule[[#Headers],[BEGINNING BALANCE]])=1,LoanAmount,INDEX(PaymentSchedule[ENDING BALANCE],ROW()-ROW(PaymentSchedule[[#Headers],[BEGINNING BALANCE]])-1)),"")</f>
        <v>12763.965511977598</v>
      </c>
      <c r="E199" s="23">
        <f ca="1">IF(PaymentSchedule[[#This Row],[PMT NO]]&lt;&gt;"",ScheduledPayment,"")</f>
        <v>242.39213171976746</v>
      </c>
      <c r="F19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199" s="23">
        <f ca="1">IF(PaymentSchedule[[#This Row],[PMT NO]]&lt;&gt;"",PaymentSchedule[[#This Row],[TOTAL PAYMENT]]-PaymentSchedule[[#This Row],[INTEREST]],"")</f>
        <v>199.84558001317546</v>
      </c>
      <c r="I199" s="23">
        <f ca="1">IF(PaymentSchedule[[#This Row],[PMT NO]]&lt;&gt;"",PaymentSchedule[[#This Row],[BEGINNING BALANCE]]*(InterestRate/PaymentsPerYear),"")</f>
        <v>42.546551706591998</v>
      </c>
      <c r="J19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12564.119931964422</v>
      </c>
      <c r="K199" s="23">
        <f ca="1">IF(PaymentSchedule[[#This Row],[PMT NO]]&lt;&gt;"",SUM(INDEX(PaymentSchedule[INTEREST],1,1):PaymentSchedule[[#This Row],[INTEREST]]),"")</f>
        <v>16921.880036681843</v>
      </c>
    </row>
    <row r="200" spans="2:11" x14ac:dyDescent="0.25">
      <c r="B200" s="24">
        <f ca="1">IF(LoanIsGood,IF(ROW()-ROW(PaymentSchedule[[#Headers],[PMT NO]])&gt;ScheduledNumberOfPayments,"",ROW()-ROW(PaymentSchedule[[#Headers],[PMT NO]])),"")</f>
        <v>184</v>
      </c>
      <c r="C200" s="22">
        <f ca="1">IF(PaymentSchedule[[#This Row],[PMT NO]]&lt;&gt;"",EOMONTH(LoanStartDate,ROW(PaymentSchedule[[#This Row],[PMT NO]])-ROW(PaymentSchedule[[#Headers],[PMT NO]])-2)+DAY(LoanStartDate),"")</f>
        <v>49141</v>
      </c>
      <c r="D200" s="23">
        <f ca="1">IF(PaymentSchedule[[#This Row],[PMT NO]]&lt;&gt;"",IF(ROW()-ROW(PaymentSchedule[[#Headers],[BEGINNING BALANCE]])=1,LoanAmount,INDEX(PaymentSchedule[ENDING BALANCE],ROW()-ROW(PaymentSchedule[[#Headers],[BEGINNING BALANCE]])-1)),"")</f>
        <v>12564.119931964422</v>
      </c>
      <c r="E200" s="23">
        <f ca="1">IF(PaymentSchedule[[#This Row],[PMT NO]]&lt;&gt;"",ScheduledPayment,"")</f>
        <v>242.39213171976746</v>
      </c>
      <c r="F20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0" s="23">
        <f ca="1">IF(PaymentSchedule[[#This Row],[PMT NO]]&lt;&gt;"",PaymentSchedule[[#This Row],[TOTAL PAYMENT]]-PaymentSchedule[[#This Row],[INTEREST]],"")</f>
        <v>200.51173194655271</v>
      </c>
      <c r="I200" s="23">
        <f ca="1">IF(PaymentSchedule[[#This Row],[PMT NO]]&lt;&gt;"",PaymentSchedule[[#This Row],[BEGINNING BALANCE]]*(InterestRate/PaymentsPerYear),"")</f>
        <v>41.880399773214741</v>
      </c>
      <c r="J20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12363.608200017869</v>
      </c>
      <c r="K200" s="23">
        <f ca="1">IF(PaymentSchedule[[#This Row],[PMT NO]]&lt;&gt;"",SUM(INDEX(PaymentSchedule[INTEREST],1,1):PaymentSchedule[[#This Row],[INTEREST]]),"")</f>
        <v>16963.760436455057</v>
      </c>
    </row>
    <row r="201" spans="2:11" x14ac:dyDescent="0.25">
      <c r="B201" s="24">
        <f ca="1">IF(LoanIsGood,IF(ROW()-ROW(PaymentSchedule[[#Headers],[PMT NO]])&gt;ScheduledNumberOfPayments,"",ROW()-ROW(PaymentSchedule[[#Headers],[PMT NO]])),"")</f>
        <v>185</v>
      </c>
      <c r="C201" s="22">
        <f ca="1">IF(PaymentSchedule[[#This Row],[PMT NO]]&lt;&gt;"",EOMONTH(LoanStartDate,ROW(PaymentSchedule[[#This Row],[PMT NO]])-ROW(PaymentSchedule[[#Headers],[PMT NO]])-2)+DAY(LoanStartDate),"")</f>
        <v>49172</v>
      </c>
      <c r="D201" s="23">
        <f ca="1">IF(PaymentSchedule[[#This Row],[PMT NO]]&lt;&gt;"",IF(ROW()-ROW(PaymentSchedule[[#Headers],[BEGINNING BALANCE]])=1,LoanAmount,INDEX(PaymentSchedule[ENDING BALANCE],ROW()-ROW(PaymentSchedule[[#Headers],[BEGINNING BALANCE]])-1)),"")</f>
        <v>12363.608200017869</v>
      </c>
      <c r="E201" s="23">
        <f ca="1">IF(PaymentSchedule[[#This Row],[PMT NO]]&lt;&gt;"",ScheduledPayment,"")</f>
        <v>242.39213171976746</v>
      </c>
      <c r="F20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1" s="23">
        <f ca="1">IF(PaymentSchedule[[#This Row],[PMT NO]]&lt;&gt;"",PaymentSchedule[[#This Row],[TOTAL PAYMENT]]-PaymentSchedule[[#This Row],[INTEREST]],"")</f>
        <v>201.18010438637458</v>
      </c>
      <c r="I201" s="23">
        <f ca="1">IF(PaymentSchedule[[#This Row],[PMT NO]]&lt;&gt;"",PaymentSchedule[[#This Row],[BEGINNING BALANCE]]*(InterestRate/PaymentsPerYear),"")</f>
        <v>41.212027333392896</v>
      </c>
      <c r="J20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12162.428095631494</v>
      </c>
      <c r="K201" s="23">
        <f ca="1">IF(PaymentSchedule[[#This Row],[PMT NO]]&lt;&gt;"",SUM(INDEX(PaymentSchedule[INTEREST],1,1):PaymentSchedule[[#This Row],[INTEREST]]),"")</f>
        <v>17004.97246378845</v>
      </c>
    </row>
    <row r="202" spans="2:11" x14ac:dyDescent="0.25">
      <c r="B202" s="24">
        <f ca="1">IF(LoanIsGood,IF(ROW()-ROW(PaymentSchedule[[#Headers],[PMT NO]])&gt;ScheduledNumberOfPayments,"",ROW()-ROW(PaymentSchedule[[#Headers],[PMT NO]])),"")</f>
        <v>186</v>
      </c>
      <c r="C202" s="22">
        <f ca="1">IF(PaymentSchedule[[#This Row],[PMT NO]]&lt;&gt;"",EOMONTH(LoanStartDate,ROW(PaymentSchedule[[#This Row],[PMT NO]])-ROW(PaymentSchedule[[#Headers],[PMT NO]])-2)+DAY(LoanStartDate),"")</f>
        <v>49203</v>
      </c>
      <c r="D202" s="23">
        <f ca="1">IF(PaymentSchedule[[#This Row],[PMT NO]]&lt;&gt;"",IF(ROW()-ROW(PaymentSchedule[[#Headers],[BEGINNING BALANCE]])=1,LoanAmount,INDEX(PaymentSchedule[ENDING BALANCE],ROW()-ROW(PaymentSchedule[[#Headers],[BEGINNING BALANCE]])-1)),"")</f>
        <v>12162.428095631494</v>
      </c>
      <c r="E202" s="23">
        <f ca="1">IF(PaymentSchedule[[#This Row],[PMT NO]]&lt;&gt;"",ScheduledPayment,"")</f>
        <v>242.39213171976746</v>
      </c>
      <c r="F20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2" s="23">
        <f ca="1">IF(PaymentSchedule[[#This Row],[PMT NO]]&lt;&gt;"",PaymentSchedule[[#This Row],[TOTAL PAYMENT]]-PaymentSchedule[[#This Row],[INTEREST]],"")</f>
        <v>201.85070473432916</v>
      </c>
      <c r="I202" s="23">
        <f ca="1">IF(PaymentSchedule[[#This Row],[PMT NO]]&lt;&gt;"",PaymentSchedule[[#This Row],[BEGINNING BALANCE]]*(InterestRate/PaymentsPerYear),"")</f>
        <v>40.541426985438314</v>
      </c>
      <c r="J20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11960.577390897164</v>
      </c>
      <c r="K202" s="23">
        <f ca="1">IF(PaymentSchedule[[#This Row],[PMT NO]]&lt;&gt;"",SUM(INDEX(PaymentSchedule[INTEREST],1,1):PaymentSchedule[[#This Row],[INTEREST]]),"")</f>
        <v>17045.513890773887</v>
      </c>
    </row>
    <row r="203" spans="2:11" x14ac:dyDescent="0.25">
      <c r="B203" s="24">
        <f ca="1">IF(LoanIsGood,IF(ROW()-ROW(PaymentSchedule[[#Headers],[PMT NO]])&gt;ScheduledNumberOfPayments,"",ROW()-ROW(PaymentSchedule[[#Headers],[PMT NO]])),"")</f>
        <v>187</v>
      </c>
      <c r="C203" s="22">
        <f ca="1">IF(PaymentSchedule[[#This Row],[PMT NO]]&lt;&gt;"",EOMONTH(LoanStartDate,ROW(PaymentSchedule[[#This Row],[PMT NO]])-ROW(PaymentSchedule[[#Headers],[PMT NO]])-2)+DAY(LoanStartDate),"")</f>
        <v>49233</v>
      </c>
      <c r="D203" s="23">
        <f ca="1">IF(PaymentSchedule[[#This Row],[PMT NO]]&lt;&gt;"",IF(ROW()-ROW(PaymentSchedule[[#Headers],[BEGINNING BALANCE]])=1,LoanAmount,INDEX(PaymentSchedule[ENDING BALANCE],ROW()-ROW(PaymentSchedule[[#Headers],[BEGINNING BALANCE]])-1)),"")</f>
        <v>11960.577390897164</v>
      </c>
      <c r="E203" s="23">
        <f ca="1">IF(PaymentSchedule[[#This Row],[PMT NO]]&lt;&gt;"",ScheduledPayment,"")</f>
        <v>242.39213171976746</v>
      </c>
      <c r="F20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3" s="23">
        <f ca="1">IF(PaymentSchedule[[#This Row],[PMT NO]]&lt;&gt;"",PaymentSchedule[[#This Row],[TOTAL PAYMENT]]-PaymentSchedule[[#This Row],[INTEREST]],"")</f>
        <v>202.52354041677691</v>
      </c>
      <c r="I203" s="23">
        <f ca="1">IF(PaymentSchedule[[#This Row],[PMT NO]]&lt;&gt;"",PaymentSchedule[[#This Row],[BEGINNING BALANCE]]*(InterestRate/PaymentsPerYear),"")</f>
        <v>39.868591302990552</v>
      </c>
      <c r="J20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11758.053850480388</v>
      </c>
      <c r="K203" s="23">
        <f ca="1">IF(PaymentSchedule[[#This Row],[PMT NO]]&lt;&gt;"",SUM(INDEX(PaymentSchedule[INTEREST],1,1):PaymentSchedule[[#This Row],[INTEREST]]),"")</f>
        <v>17085.382482076879</v>
      </c>
    </row>
    <row r="204" spans="2:11" x14ac:dyDescent="0.25">
      <c r="B204" s="24">
        <f ca="1">IF(LoanIsGood,IF(ROW()-ROW(PaymentSchedule[[#Headers],[PMT NO]])&gt;ScheduledNumberOfPayments,"",ROW()-ROW(PaymentSchedule[[#Headers],[PMT NO]])),"")</f>
        <v>188</v>
      </c>
      <c r="C204" s="22">
        <f ca="1">IF(PaymentSchedule[[#This Row],[PMT NO]]&lt;&gt;"",EOMONTH(LoanStartDate,ROW(PaymentSchedule[[#This Row],[PMT NO]])-ROW(PaymentSchedule[[#Headers],[PMT NO]])-2)+DAY(LoanStartDate),"")</f>
        <v>49264</v>
      </c>
      <c r="D204" s="23">
        <f ca="1">IF(PaymentSchedule[[#This Row],[PMT NO]]&lt;&gt;"",IF(ROW()-ROW(PaymentSchedule[[#Headers],[BEGINNING BALANCE]])=1,LoanAmount,INDEX(PaymentSchedule[ENDING BALANCE],ROW()-ROW(PaymentSchedule[[#Headers],[BEGINNING BALANCE]])-1)),"")</f>
        <v>11758.053850480388</v>
      </c>
      <c r="E204" s="23">
        <f ca="1">IF(PaymentSchedule[[#This Row],[PMT NO]]&lt;&gt;"",ScheduledPayment,"")</f>
        <v>242.39213171976746</v>
      </c>
      <c r="F20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4" s="23">
        <f ca="1">IF(PaymentSchedule[[#This Row],[PMT NO]]&lt;&gt;"",PaymentSchedule[[#This Row],[TOTAL PAYMENT]]-PaymentSchedule[[#This Row],[INTEREST]],"")</f>
        <v>203.19861888483283</v>
      </c>
      <c r="I204" s="23">
        <f ca="1">IF(PaymentSchedule[[#This Row],[PMT NO]]&lt;&gt;"",PaymentSchedule[[#This Row],[BEGINNING BALANCE]]*(InterestRate/PaymentsPerYear),"")</f>
        <v>39.19351283493463</v>
      </c>
      <c r="J20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11554.855231595555</v>
      </c>
      <c r="K204" s="23">
        <f ca="1">IF(PaymentSchedule[[#This Row],[PMT NO]]&lt;&gt;"",SUM(INDEX(PaymentSchedule[INTEREST],1,1):PaymentSchedule[[#This Row],[INTEREST]]),"")</f>
        <v>17124.575994911815</v>
      </c>
    </row>
    <row r="205" spans="2:11" x14ac:dyDescent="0.25">
      <c r="B205" s="24">
        <f ca="1">IF(LoanIsGood,IF(ROW()-ROW(PaymentSchedule[[#Headers],[PMT NO]])&gt;ScheduledNumberOfPayments,"",ROW()-ROW(PaymentSchedule[[#Headers],[PMT NO]])),"")</f>
        <v>189</v>
      </c>
      <c r="C205" s="22">
        <f ca="1">IF(PaymentSchedule[[#This Row],[PMT NO]]&lt;&gt;"",EOMONTH(LoanStartDate,ROW(PaymentSchedule[[#This Row],[PMT NO]])-ROW(PaymentSchedule[[#Headers],[PMT NO]])-2)+DAY(LoanStartDate),"")</f>
        <v>49294</v>
      </c>
      <c r="D205" s="23">
        <f ca="1">IF(PaymentSchedule[[#This Row],[PMT NO]]&lt;&gt;"",IF(ROW()-ROW(PaymentSchedule[[#Headers],[BEGINNING BALANCE]])=1,LoanAmount,INDEX(PaymentSchedule[ENDING BALANCE],ROW()-ROW(PaymentSchedule[[#Headers],[BEGINNING BALANCE]])-1)),"")</f>
        <v>11554.855231595555</v>
      </c>
      <c r="E205" s="23">
        <f ca="1">IF(PaymentSchedule[[#This Row],[PMT NO]]&lt;&gt;"",ScheduledPayment,"")</f>
        <v>242.39213171976746</v>
      </c>
      <c r="F20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5" s="23">
        <f ca="1">IF(PaymentSchedule[[#This Row],[PMT NO]]&lt;&gt;"",PaymentSchedule[[#This Row],[TOTAL PAYMENT]]-PaymentSchedule[[#This Row],[INTEREST]],"")</f>
        <v>203.87594761444893</v>
      </c>
      <c r="I205" s="23">
        <f ca="1">IF(PaymentSchedule[[#This Row],[PMT NO]]&lt;&gt;"",PaymentSchedule[[#This Row],[BEGINNING BALANCE]]*(InterestRate/PaymentsPerYear),"")</f>
        <v>38.516184105318516</v>
      </c>
      <c r="J20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11350.979283981105</v>
      </c>
      <c r="K205" s="23">
        <f ca="1">IF(PaymentSchedule[[#This Row],[PMT NO]]&lt;&gt;"",SUM(INDEX(PaymentSchedule[INTEREST],1,1):PaymentSchedule[[#This Row],[INTEREST]]),"")</f>
        <v>17163.092179017134</v>
      </c>
    </row>
    <row r="206" spans="2:11" x14ac:dyDescent="0.25">
      <c r="B206" s="24">
        <f ca="1">IF(LoanIsGood,IF(ROW()-ROW(PaymentSchedule[[#Headers],[PMT NO]])&gt;ScheduledNumberOfPayments,"",ROW()-ROW(PaymentSchedule[[#Headers],[PMT NO]])),"")</f>
        <v>190</v>
      </c>
      <c r="C206" s="22">
        <f ca="1">IF(PaymentSchedule[[#This Row],[PMT NO]]&lt;&gt;"",EOMONTH(LoanStartDate,ROW(PaymentSchedule[[#This Row],[PMT NO]])-ROW(PaymentSchedule[[#Headers],[PMT NO]])-2)+DAY(LoanStartDate),"")</f>
        <v>49325</v>
      </c>
      <c r="D206" s="23">
        <f ca="1">IF(PaymentSchedule[[#This Row],[PMT NO]]&lt;&gt;"",IF(ROW()-ROW(PaymentSchedule[[#Headers],[BEGINNING BALANCE]])=1,LoanAmount,INDEX(PaymentSchedule[ENDING BALANCE],ROW()-ROW(PaymentSchedule[[#Headers],[BEGINNING BALANCE]])-1)),"")</f>
        <v>11350.979283981105</v>
      </c>
      <c r="E206" s="23">
        <f ca="1">IF(PaymentSchedule[[#This Row],[PMT NO]]&lt;&gt;"",ScheduledPayment,"")</f>
        <v>242.39213171976746</v>
      </c>
      <c r="F20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6" s="23">
        <f ca="1">IF(PaymentSchedule[[#This Row],[PMT NO]]&lt;&gt;"",PaymentSchedule[[#This Row],[TOTAL PAYMENT]]-PaymentSchedule[[#This Row],[INTEREST]],"")</f>
        <v>204.55553410649711</v>
      </c>
      <c r="I206" s="23">
        <f ca="1">IF(PaymentSchedule[[#This Row],[PMT NO]]&lt;&gt;"",PaymentSchedule[[#This Row],[BEGINNING BALANCE]]*(InterestRate/PaymentsPerYear),"")</f>
        <v>37.836597613270357</v>
      </c>
      <c r="J20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11146.423749874608</v>
      </c>
      <c r="K206" s="23">
        <f ca="1">IF(PaymentSchedule[[#This Row],[PMT NO]]&lt;&gt;"",SUM(INDEX(PaymentSchedule[INTEREST],1,1):PaymentSchedule[[#This Row],[INTEREST]]),"")</f>
        <v>17200.928776630404</v>
      </c>
    </row>
    <row r="207" spans="2:11" x14ac:dyDescent="0.25">
      <c r="B207" s="24">
        <f ca="1">IF(LoanIsGood,IF(ROW()-ROW(PaymentSchedule[[#Headers],[PMT NO]])&gt;ScheduledNumberOfPayments,"",ROW()-ROW(PaymentSchedule[[#Headers],[PMT NO]])),"")</f>
        <v>191</v>
      </c>
      <c r="C207" s="22">
        <f ca="1">IF(PaymentSchedule[[#This Row],[PMT NO]]&lt;&gt;"",EOMONTH(LoanStartDate,ROW(PaymentSchedule[[#This Row],[PMT NO]])-ROW(PaymentSchedule[[#Headers],[PMT NO]])-2)+DAY(LoanStartDate),"")</f>
        <v>49356</v>
      </c>
      <c r="D207" s="23">
        <f ca="1">IF(PaymentSchedule[[#This Row],[PMT NO]]&lt;&gt;"",IF(ROW()-ROW(PaymentSchedule[[#Headers],[BEGINNING BALANCE]])=1,LoanAmount,INDEX(PaymentSchedule[ENDING BALANCE],ROW()-ROW(PaymentSchedule[[#Headers],[BEGINNING BALANCE]])-1)),"")</f>
        <v>11146.423749874608</v>
      </c>
      <c r="E207" s="23">
        <f ca="1">IF(PaymentSchedule[[#This Row],[PMT NO]]&lt;&gt;"",ScheduledPayment,"")</f>
        <v>242.39213171976746</v>
      </c>
      <c r="F20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7" s="23">
        <f ca="1">IF(PaymentSchedule[[#This Row],[PMT NO]]&lt;&gt;"",PaymentSchedule[[#This Row],[TOTAL PAYMENT]]-PaymentSchedule[[#This Row],[INTEREST]],"")</f>
        <v>205.23738588685211</v>
      </c>
      <c r="I207" s="23">
        <f ca="1">IF(PaymentSchedule[[#This Row],[PMT NO]]&lt;&gt;"",PaymentSchedule[[#This Row],[BEGINNING BALANCE]]*(InterestRate/PaymentsPerYear),"")</f>
        <v>37.15474583291536</v>
      </c>
      <c r="J20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10941.186363987756</v>
      </c>
      <c r="K207" s="23">
        <f ca="1">IF(PaymentSchedule[[#This Row],[PMT NO]]&lt;&gt;"",SUM(INDEX(PaymentSchedule[INTEREST],1,1):PaymentSchedule[[#This Row],[INTEREST]]),"")</f>
        <v>17238.083522463319</v>
      </c>
    </row>
    <row r="208" spans="2:11" x14ac:dyDescent="0.25">
      <c r="B208" s="24">
        <f ca="1">IF(LoanIsGood,IF(ROW()-ROW(PaymentSchedule[[#Headers],[PMT NO]])&gt;ScheduledNumberOfPayments,"",ROW()-ROW(PaymentSchedule[[#Headers],[PMT NO]])),"")</f>
        <v>192</v>
      </c>
      <c r="C208" s="22">
        <f ca="1">IF(PaymentSchedule[[#This Row],[PMT NO]]&lt;&gt;"",EOMONTH(LoanStartDate,ROW(PaymentSchedule[[#This Row],[PMT NO]])-ROW(PaymentSchedule[[#Headers],[PMT NO]])-2)+DAY(LoanStartDate),"")</f>
        <v>49384</v>
      </c>
      <c r="D208" s="23">
        <f ca="1">IF(PaymentSchedule[[#This Row],[PMT NO]]&lt;&gt;"",IF(ROW()-ROW(PaymentSchedule[[#Headers],[BEGINNING BALANCE]])=1,LoanAmount,INDEX(PaymentSchedule[ENDING BALANCE],ROW()-ROW(PaymentSchedule[[#Headers],[BEGINNING BALANCE]])-1)),"")</f>
        <v>10941.186363987756</v>
      </c>
      <c r="E208" s="23">
        <f ca="1">IF(PaymentSchedule[[#This Row],[PMT NO]]&lt;&gt;"",ScheduledPayment,"")</f>
        <v>242.39213171976746</v>
      </c>
      <c r="F20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8" s="23">
        <f ca="1">IF(PaymentSchedule[[#This Row],[PMT NO]]&lt;&gt;"",PaymentSchedule[[#This Row],[TOTAL PAYMENT]]-PaymentSchedule[[#This Row],[INTEREST]],"")</f>
        <v>205.92151050647493</v>
      </c>
      <c r="I208" s="23">
        <f ca="1">IF(PaymentSchedule[[#This Row],[PMT NO]]&lt;&gt;"",PaymentSchedule[[#This Row],[BEGINNING BALANCE]]*(InterestRate/PaymentsPerYear),"")</f>
        <v>36.470621213292524</v>
      </c>
      <c r="J20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10735.264853481282</v>
      </c>
      <c r="K208" s="23">
        <f ca="1">IF(PaymentSchedule[[#This Row],[PMT NO]]&lt;&gt;"",SUM(INDEX(PaymentSchedule[INTEREST],1,1):PaymentSchedule[[#This Row],[INTEREST]]),"")</f>
        <v>17274.554143676611</v>
      </c>
    </row>
    <row r="209" spans="2:11" x14ac:dyDescent="0.25">
      <c r="B209" s="24">
        <f ca="1">IF(LoanIsGood,IF(ROW()-ROW(PaymentSchedule[[#Headers],[PMT NO]])&gt;ScheduledNumberOfPayments,"",ROW()-ROW(PaymentSchedule[[#Headers],[PMT NO]])),"")</f>
        <v>193</v>
      </c>
      <c r="C209" s="22">
        <f ca="1">IF(PaymentSchedule[[#This Row],[PMT NO]]&lt;&gt;"",EOMONTH(LoanStartDate,ROW(PaymentSchedule[[#This Row],[PMT NO]])-ROW(PaymentSchedule[[#Headers],[PMT NO]])-2)+DAY(LoanStartDate),"")</f>
        <v>49415</v>
      </c>
      <c r="D209" s="23">
        <f ca="1">IF(PaymentSchedule[[#This Row],[PMT NO]]&lt;&gt;"",IF(ROW()-ROW(PaymentSchedule[[#Headers],[BEGINNING BALANCE]])=1,LoanAmount,INDEX(PaymentSchedule[ENDING BALANCE],ROW()-ROW(PaymentSchedule[[#Headers],[BEGINNING BALANCE]])-1)),"")</f>
        <v>10735.264853481282</v>
      </c>
      <c r="E209" s="23">
        <f ca="1">IF(PaymentSchedule[[#This Row],[PMT NO]]&lt;&gt;"",ScheduledPayment,"")</f>
        <v>242.39213171976746</v>
      </c>
      <c r="F20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09" s="23">
        <f ca="1">IF(PaymentSchedule[[#This Row],[PMT NO]]&lt;&gt;"",PaymentSchedule[[#This Row],[TOTAL PAYMENT]]-PaymentSchedule[[#This Row],[INTEREST]],"")</f>
        <v>206.60791554149654</v>
      </c>
      <c r="I209" s="23">
        <f ca="1">IF(PaymentSchedule[[#This Row],[PMT NO]]&lt;&gt;"",PaymentSchedule[[#This Row],[BEGINNING BALANCE]]*(InterestRate/PaymentsPerYear),"")</f>
        <v>35.784216178270938</v>
      </c>
      <c r="J20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10528.656937939784</v>
      </c>
      <c r="K209" s="23">
        <f ca="1">IF(PaymentSchedule[[#This Row],[PMT NO]]&lt;&gt;"",SUM(INDEX(PaymentSchedule[INTEREST],1,1):PaymentSchedule[[#This Row],[INTEREST]]),"")</f>
        <v>17310.338359854883</v>
      </c>
    </row>
    <row r="210" spans="2:11" x14ac:dyDescent="0.25">
      <c r="B210" s="24">
        <f ca="1">IF(LoanIsGood,IF(ROW()-ROW(PaymentSchedule[[#Headers],[PMT NO]])&gt;ScheduledNumberOfPayments,"",ROW()-ROW(PaymentSchedule[[#Headers],[PMT NO]])),"")</f>
        <v>194</v>
      </c>
      <c r="C210" s="22">
        <f ca="1">IF(PaymentSchedule[[#This Row],[PMT NO]]&lt;&gt;"",EOMONTH(LoanStartDate,ROW(PaymentSchedule[[#This Row],[PMT NO]])-ROW(PaymentSchedule[[#Headers],[PMT NO]])-2)+DAY(LoanStartDate),"")</f>
        <v>49445</v>
      </c>
      <c r="D210" s="23">
        <f ca="1">IF(PaymentSchedule[[#This Row],[PMT NO]]&lt;&gt;"",IF(ROW()-ROW(PaymentSchedule[[#Headers],[BEGINNING BALANCE]])=1,LoanAmount,INDEX(PaymentSchedule[ENDING BALANCE],ROW()-ROW(PaymentSchedule[[#Headers],[BEGINNING BALANCE]])-1)),"")</f>
        <v>10528.656937939784</v>
      </c>
      <c r="E210" s="23">
        <f ca="1">IF(PaymentSchedule[[#This Row],[PMT NO]]&lt;&gt;"",ScheduledPayment,"")</f>
        <v>242.39213171976746</v>
      </c>
      <c r="F21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0" s="23">
        <f ca="1">IF(PaymentSchedule[[#This Row],[PMT NO]]&lt;&gt;"",PaymentSchedule[[#This Row],[TOTAL PAYMENT]]-PaymentSchedule[[#This Row],[INTEREST]],"")</f>
        <v>207.29660859330153</v>
      </c>
      <c r="I210" s="23">
        <f ca="1">IF(PaymentSchedule[[#This Row],[PMT NO]]&lt;&gt;"",PaymentSchedule[[#This Row],[BEGINNING BALANCE]]*(InterestRate/PaymentsPerYear),"")</f>
        <v>35.095523126465949</v>
      </c>
      <c r="J21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10321.360329346482</v>
      </c>
      <c r="K210" s="23">
        <f ca="1">IF(PaymentSchedule[[#This Row],[PMT NO]]&lt;&gt;"",SUM(INDEX(PaymentSchedule[INTEREST],1,1):PaymentSchedule[[#This Row],[INTEREST]]),"")</f>
        <v>17345.43388298135</v>
      </c>
    </row>
    <row r="211" spans="2:11" x14ac:dyDescent="0.25">
      <c r="B211" s="24">
        <f ca="1">IF(LoanIsGood,IF(ROW()-ROW(PaymentSchedule[[#Headers],[PMT NO]])&gt;ScheduledNumberOfPayments,"",ROW()-ROW(PaymentSchedule[[#Headers],[PMT NO]])),"")</f>
        <v>195</v>
      </c>
      <c r="C211" s="22">
        <f ca="1">IF(PaymentSchedule[[#This Row],[PMT NO]]&lt;&gt;"",EOMONTH(LoanStartDate,ROW(PaymentSchedule[[#This Row],[PMT NO]])-ROW(PaymentSchedule[[#Headers],[PMT NO]])-2)+DAY(LoanStartDate),"")</f>
        <v>49476</v>
      </c>
      <c r="D211" s="23">
        <f ca="1">IF(PaymentSchedule[[#This Row],[PMT NO]]&lt;&gt;"",IF(ROW()-ROW(PaymentSchedule[[#Headers],[BEGINNING BALANCE]])=1,LoanAmount,INDEX(PaymentSchedule[ENDING BALANCE],ROW()-ROW(PaymentSchedule[[#Headers],[BEGINNING BALANCE]])-1)),"")</f>
        <v>10321.360329346482</v>
      </c>
      <c r="E211" s="23">
        <f ca="1">IF(PaymentSchedule[[#This Row],[PMT NO]]&lt;&gt;"",ScheduledPayment,"")</f>
        <v>242.39213171976746</v>
      </c>
      <c r="F21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1" s="23">
        <f ca="1">IF(PaymentSchedule[[#This Row],[PMT NO]]&lt;&gt;"",PaymentSchedule[[#This Row],[TOTAL PAYMENT]]-PaymentSchedule[[#This Row],[INTEREST]],"")</f>
        <v>207.98759728861251</v>
      </c>
      <c r="I211" s="23">
        <f ca="1">IF(PaymentSchedule[[#This Row],[PMT NO]]&lt;&gt;"",PaymentSchedule[[#This Row],[BEGINNING BALANCE]]*(InterestRate/PaymentsPerYear),"")</f>
        <v>34.404534431154943</v>
      </c>
      <c r="J21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10113.372732057869</v>
      </c>
      <c r="K211" s="23">
        <f ca="1">IF(PaymentSchedule[[#This Row],[PMT NO]]&lt;&gt;"",SUM(INDEX(PaymentSchedule[INTEREST],1,1):PaymentSchedule[[#This Row],[INTEREST]]),"")</f>
        <v>17379.838417412506</v>
      </c>
    </row>
    <row r="212" spans="2:11" x14ac:dyDescent="0.25">
      <c r="B212" s="24">
        <f ca="1">IF(LoanIsGood,IF(ROW()-ROW(PaymentSchedule[[#Headers],[PMT NO]])&gt;ScheduledNumberOfPayments,"",ROW()-ROW(PaymentSchedule[[#Headers],[PMT NO]])),"")</f>
        <v>196</v>
      </c>
      <c r="C212" s="22">
        <f ca="1">IF(PaymentSchedule[[#This Row],[PMT NO]]&lt;&gt;"",EOMONTH(LoanStartDate,ROW(PaymentSchedule[[#This Row],[PMT NO]])-ROW(PaymentSchedule[[#Headers],[PMT NO]])-2)+DAY(LoanStartDate),"")</f>
        <v>49506</v>
      </c>
      <c r="D212" s="23">
        <f ca="1">IF(PaymentSchedule[[#This Row],[PMT NO]]&lt;&gt;"",IF(ROW()-ROW(PaymentSchedule[[#Headers],[BEGINNING BALANCE]])=1,LoanAmount,INDEX(PaymentSchedule[ENDING BALANCE],ROW()-ROW(PaymentSchedule[[#Headers],[BEGINNING BALANCE]])-1)),"")</f>
        <v>10113.372732057869</v>
      </c>
      <c r="E212" s="23">
        <f ca="1">IF(PaymentSchedule[[#This Row],[PMT NO]]&lt;&gt;"",ScheduledPayment,"")</f>
        <v>242.39213171976746</v>
      </c>
      <c r="F21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2" s="23">
        <f ca="1">IF(PaymentSchedule[[#This Row],[PMT NO]]&lt;&gt;"",PaymentSchedule[[#This Row],[TOTAL PAYMENT]]-PaymentSchedule[[#This Row],[INTEREST]],"")</f>
        <v>208.68088927957456</v>
      </c>
      <c r="I212" s="23">
        <f ca="1">IF(PaymentSchedule[[#This Row],[PMT NO]]&lt;&gt;"",PaymentSchedule[[#This Row],[BEGINNING BALANCE]]*(InterestRate/PaymentsPerYear),"")</f>
        <v>33.711242440192898</v>
      </c>
      <c r="J21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9904.6918427782948</v>
      </c>
      <c r="K212" s="23">
        <f ca="1">IF(PaymentSchedule[[#This Row],[PMT NO]]&lt;&gt;"",SUM(INDEX(PaymentSchedule[INTEREST],1,1):PaymentSchedule[[#This Row],[INTEREST]]),"")</f>
        <v>17413.549659852699</v>
      </c>
    </row>
    <row r="213" spans="2:11" x14ac:dyDescent="0.25">
      <c r="B213" s="24">
        <f ca="1">IF(LoanIsGood,IF(ROW()-ROW(PaymentSchedule[[#Headers],[PMT NO]])&gt;ScheduledNumberOfPayments,"",ROW()-ROW(PaymentSchedule[[#Headers],[PMT NO]])),"")</f>
        <v>197</v>
      </c>
      <c r="C213" s="22">
        <f ca="1">IF(PaymentSchedule[[#This Row],[PMT NO]]&lt;&gt;"",EOMONTH(LoanStartDate,ROW(PaymentSchedule[[#This Row],[PMT NO]])-ROW(PaymentSchedule[[#Headers],[PMT NO]])-2)+DAY(LoanStartDate),"")</f>
        <v>49537</v>
      </c>
      <c r="D213" s="23">
        <f ca="1">IF(PaymentSchedule[[#This Row],[PMT NO]]&lt;&gt;"",IF(ROW()-ROW(PaymentSchedule[[#Headers],[BEGINNING BALANCE]])=1,LoanAmount,INDEX(PaymentSchedule[ENDING BALANCE],ROW()-ROW(PaymentSchedule[[#Headers],[BEGINNING BALANCE]])-1)),"")</f>
        <v>9904.6918427782948</v>
      </c>
      <c r="E213" s="23">
        <f ca="1">IF(PaymentSchedule[[#This Row],[PMT NO]]&lt;&gt;"",ScheduledPayment,"")</f>
        <v>242.39213171976746</v>
      </c>
      <c r="F21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3" s="23">
        <f ca="1">IF(PaymentSchedule[[#This Row],[PMT NO]]&lt;&gt;"",PaymentSchedule[[#This Row],[TOTAL PAYMENT]]-PaymentSchedule[[#This Row],[INTEREST]],"")</f>
        <v>209.37649224383981</v>
      </c>
      <c r="I213" s="23">
        <f ca="1">IF(PaymentSchedule[[#This Row],[PMT NO]]&lt;&gt;"",PaymentSchedule[[#This Row],[BEGINNING BALANCE]]*(InterestRate/PaymentsPerYear),"")</f>
        <v>33.015639475927649</v>
      </c>
      <c r="J21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9695.3153505344544</v>
      </c>
      <c r="K213" s="23">
        <f ca="1">IF(PaymentSchedule[[#This Row],[PMT NO]]&lt;&gt;"",SUM(INDEX(PaymentSchedule[INTEREST],1,1):PaymentSchedule[[#This Row],[INTEREST]]),"")</f>
        <v>17446.565299328628</v>
      </c>
    </row>
    <row r="214" spans="2:11" x14ac:dyDescent="0.25">
      <c r="B214" s="24">
        <f ca="1">IF(LoanIsGood,IF(ROW()-ROW(PaymentSchedule[[#Headers],[PMT NO]])&gt;ScheduledNumberOfPayments,"",ROW()-ROW(PaymentSchedule[[#Headers],[PMT NO]])),"")</f>
        <v>198</v>
      </c>
      <c r="C214" s="22">
        <f ca="1">IF(PaymentSchedule[[#This Row],[PMT NO]]&lt;&gt;"",EOMONTH(LoanStartDate,ROW(PaymentSchedule[[#This Row],[PMT NO]])-ROW(PaymentSchedule[[#Headers],[PMT NO]])-2)+DAY(LoanStartDate),"")</f>
        <v>49568</v>
      </c>
      <c r="D214" s="23">
        <f ca="1">IF(PaymentSchedule[[#This Row],[PMT NO]]&lt;&gt;"",IF(ROW()-ROW(PaymentSchedule[[#Headers],[BEGINNING BALANCE]])=1,LoanAmount,INDEX(PaymentSchedule[ENDING BALANCE],ROW()-ROW(PaymentSchedule[[#Headers],[BEGINNING BALANCE]])-1)),"")</f>
        <v>9695.3153505344544</v>
      </c>
      <c r="E214" s="23">
        <f ca="1">IF(PaymentSchedule[[#This Row],[PMT NO]]&lt;&gt;"",ScheduledPayment,"")</f>
        <v>242.39213171976746</v>
      </c>
      <c r="F21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4" s="23">
        <f ca="1">IF(PaymentSchedule[[#This Row],[PMT NO]]&lt;&gt;"",PaymentSchedule[[#This Row],[TOTAL PAYMENT]]-PaymentSchedule[[#This Row],[INTEREST]],"")</f>
        <v>210.07441388465261</v>
      </c>
      <c r="I214" s="23">
        <f ca="1">IF(PaymentSchedule[[#This Row],[PMT NO]]&lt;&gt;"",PaymentSchedule[[#This Row],[BEGINNING BALANCE]]*(InterestRate/PaymentsPerYear),"")</f>
        <v>32.317717835114848</v>
      </c>
      <c r="J21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9485.2409366498014</v>
      </c>
      <c r="K214" s="23">
        <f ca="1">IF(PaymentSchedule[[#This Row],[PMT NO]]&lt;&gt;"",SUM(INDEX(PaymentSchedule[INTEREST],1,1):PaymentSchedule[[#This Row],[INTEREST]]),"")</f>
        <v>17478.883017163742</v>
      </c>
    </row>
    <row r="215" spans="2:11" x14ac:dyDescent="0.25">
      <c r="B215" s="24">
        <f ca="1">IF(LoanIsGood,IF(ROW()-ROW(PaymentSchedule[[#Headers],[PMT NO]])&gt;ScheduledNumberOfPayments,"",ROW()-ROW(PaymentSchedule[[#Headers],[PMT NO]])),"")</f>
        <v>199</v>
      </c>
      <c r="C215" s="22">
        <f ca="1">IF(PaymentSchedule[[#This Row],[PMT NO]]&lt;&gt;"",EOMONTH(LoanStartDate,ROW(PaymentSchedule[[#This Row],[PMT NO]])-ROW(PaymentSchedule[[#Headers],[PMT NO]])-2)+DAY(LoanStartDate),"")</f>
        <v>49598</v>
      </c>
      <c r="D215" s="23">
        <f ca="1">IF(PaymentSchedule[[#This Row],[PMT NO]]&lt;&gt;"",IF(ROW()-ROW(PaymentSchedule[[#Headers],[BEGINNING BALANCE]])=1,LoanAmount,INDEX(PaymentSchedule[ENDING BALANCE],ROW()-ROW(PaymentSchedule[[#Headers],[BEGINNING BALANCE]])-1)),"")</f>
        <v>9485.2409366498014</v>
      </c>
      <c r="E215" s="23">
        <f ca="1">IF(PaymentSchedule[[#This Row],[PMT NO]]&lt;&gt;"",ScheduledPayment,"")</f>
        <v>242.39213171976746</v>
      </c>
      <c r="F21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5" s="23">
        <f ca="1">IF(PaymentSchedule[[#This Row],[PMT NO]]&lt;&gt;"",PaymentSchedule[[#This Row],[TOTAL PAYMENT]]-PaymentSchedule[[#This Row],[INTEREST]],"")</f>
        <v>210.7746619309348</v>
      </c>
      <c r="I215" s="23">
        <f ca="1">IF(PaymentSchedule[[#This Row],[PMT NO]]&lt;&gt;"",PaymentSchedule[[#This Row],[BEGINNING BALANCE]]*(InterestRate/PaymentsPerYear),"")</f>
        <v>31.617469788832672</v>
      </c>
      <c r="J21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9274.4662747188668</v>
      </c>
      <c r="K215" s="23">
        <f ca="1">IF(PaymentSchedule[[#This Row],[PMT NO]]&lt;&gt;"",SUM(INDEX(PaymentSchedule[INTEREST],1,1):PaymentSchedule[[#This Row],[INTEREST]]),"")</f>
        <v>17510.500486952573</v>
      </c>
    </row>
    <row r="216" spans="2:11" x14ac:dyDescent="0.25">
      <c r="B216" s="24">
        <f ca="1">IF(LoanIsGood,IF(ROW()-ROW(PaymentSchedule[[#Headers],[PMT NO]])&gt;ScheduledNumberOfPayments,"",ROW()-ROW(PaymentSchedule[[#Headers],[PMT NO]])),"")</f>
        <v>200</v>
      </c>
      <c r="C216" s="22">
        <f ca="1">IF(PaymentSchedule[[#This Row],[PMT NO]]&lt;&gt;"",EOMONTH(LoanStartDate,ROW(PaymentSchedule[[#This Row],[PMT NO]])-ROW(PaymentSchedule[[#Headers],[PMT NO]])-2)+DAY(LoanStartDate),"")</f>
        <v>49629</v>
      </c>
      <c r="D216" s="23">
        <f ca="1">IF(PaymentSchedule[[#This Row],[PMT NO]]&lt;&gt;"",IF(ROW()-ROW(PaymentSchedule[[#Headers],[BEGINNING BALANCE]])=1,LoanAmount,INDEX(PaymentSchedule[ENDING BALANCE],ROW()-ROW(PaymentSchedule[[#Headers],[BEGINNING BALANCE]])-1)),"")</f>
        <v>9274.4662747188668</v>
      </c>
      <c r="E216" s="23">
        <f ca="1">IF(PaymentSchedule[[#This Row],[PMT NO]]&lt;&gt;"",ScheduledPayment,"")</f>
        <v>242.39213171976746</v>
      </c>
      <c r="F21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6" s="23">
        <f ca="1">IF(PaymentSchedule[[#This Row],[PMT NO]]&lt;&gt;"",PaymentSchedule[[#This Row],[TOTAL PAYMENT]]-PaymentSchedule[[#This Row],[INTEREST]],"")</f>
        <v>211.47724413737123</v>
      </c>
      <c r="I216" s="23">
        <f ca="1">IF(PaymentSchedule[[#This Row],[PMT NO]]&lt;&gt;"",PaymentSchedule[[#This Row],[BEGINNING BALANCE]]*(InterestRate/PaymentsPerYear),"")</f>
        <v>30.914887582396226</v>
      </c>
      <c r="J21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9062.9890305814952</v>
      </c>
      <c r="K216" s="23">
        <f ca="1">IF(PaymentSchedule[[#This Row],[PMT NO]]&lt;&gt;"",SUM(INDEX(PaymentSchedule[INTEREST],1,1):PaymentSchedule[[#This Row],[INTEREST]]),"")</f>
        <v>17541.415374534969</v>
      </c>
    </row>
    <row r="217" spans="2:11" x14ac:dyDescent="0.25">
      <c r="B217" s="24">
        <f ca="1">IF(LoanIsGood,IF(ROW()-ROW(PaymentSchedule[[#Headers],[PMT NO]])&gt;ScheduledNumberOfPayments,"",ROW()-ROW(PaymentSchedule[[#Headers],[PMT NO]])),"")</f>
        <v>201</v>
      </c>
      <c r="C217" s="22">
        <f ca="1">IF(PaymentSchedule[[#This Row],[PMT NO]]&lt;&gt;"",EOMONTH(LoanStartDate,ROW(PaymentSchedule[[#This Row],[PMT NO]])-ROW(PaymentSchedule[[#Headers],[PMT NO]])-2)+DAY(LoanStartDate),"")</f>
        <v>49659</v>
      </c>
      <c r="D217" s="23">
        <f ca="1">IF(PaymentSchedule[[#This Row],[PMT NO]]&lt;&gt;"",IF(ROW()-ROW(PaymentSchedule[[#Headers],[BEGINNING BALANCE]])=1,LoanAmount,INDEX(PaymentSchedule[ENDING BALANCE],ROW()-ROW(PaymentSchedule[[#Headers],[BEGINNING BALANCE]])-1)),"")</f>
        <v>9062.9890305814952</v>
      </c>
      <c r="E217" s="23">
        <f ca="1">IF(PaymentSchedule[[#This Row],[PMT NO]]&lt;&gt;"",ScheduledPayment,"")</f>
        <v>242.39213171976746</v>
      </c>
      <c r="F21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7" s="23">
        <f ca="1">IF(PaymentSchedule[[#This Row],[PMT NO]]&lt;&gt;"",PaymentSchedule[[#This Row],[TOTAL PAYMENT]]-PaymentSchedule[[#This Row],[INTEREST]],"")</f>
        <v>212.18216828449582</v>
      </c>
      <c r="I217" s="23">
        <f ca="1">IF(PaymentSchedule[[#This Row],[PMT NO]]&lt;&gt;"",PaymentSchedule[[#This Row],[BEGINNING BALANCE]]*(InterestRate/PaymentsPerYear),"")</f>
        <v>30.209963435271654</v>
      </c>
      <c r="J21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8850.8068622969986</v>
      </c>
      <c r="K217" s="23">
        <f ca="1">IF(PaymentSchedule[[#This Row],[PMT NO]]&lt;&gt;"",SUM(INDEX(PaymentSchedule[INTEREST],1,1):PaymentSchedule[[#This Row],[INTEREST]]),"")</f>
        <v>17571.625337970239</v>
      </c>
    </row>
    <row r="218" spans="2:11" x14ac:dyDescent="0.25">
      <c r="B218" s="24">
        <f ca="1">IF(LoanIsGood,IF(ROW()-ROW(PaymentSchedule[[#Headers],[PMT NO]])&gt;ScheduledNumberOfPayments,"",ROW()-ROW(PaymentSchedule[[#Headers],[PMT NO]])),"")</f>
        <v>202</v>
      </c>
      <c r="C218" s="22">
        <f ca="1">IF(PaymentSchedule[[#This Row],[PMT NO]]&lt;&gt;"",EOMONTH(LoanStartDate,ROW(PaymentSchedule[[#This Row],[PMT NO]])-ROW(PaymentSchedule[[#Headers],[PMT NO]])-2)+DAY(LoanStartDate),"")</f>
        <v>49690</v>
      </c>
      <c r="D218" s="23">
        <f ca="1">IF(PaymentSchedule[[#This Row],[PMT NO]]&lt;&gt;"",IF(ROW()-ROW(PaymentSchedule[[#Headers],[BEGINNING BALANCE]])=1,LoanAmount,INDEX(PaymentSchedule[ENDING BALANCE],ROW()-ROW(PaymentSchedule[[#Headers],[BEGINNING BALANCE]])-1)),"")</f>
        <v>8850.8068622969986</v>
      </c>
      <c r="E218" s="23">
        <f ca="1">IF(PaymentSchedule[[#This Row],[PMT NO]]&lt;&gt;"",ScheduledPayment,"")</f>
        <v>242.39213171976746</v>
      </c>
      <c r="F21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8" s="23">
        <f ca="1">IF(PaymentSchedule[[#This Row],[PMT NO]]&lt;&gt;"",PaymentSchedule[[#This Row],[TOTAL PAYMENT]]-PaymentSchedule[[#This Row],[INTEREST]],"")</f>
        <v>212.88944217877747</v>
      </c>
      <c r="I218" s="23">
        <f ca="1">IF(PaymentSchedule[[#This Row],[PMT NO]]&lt;&gt;"",PaymentSchedule[[#This Row],[BEGINNING BALANCE]]*(InterestRate/PaymentsPerYear),"")</f>
        <v>29.502689540989998</v>
      </c>
      <c r="J21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8637.9174201182213</v>
      </c>
      <c r="K218" s="23">
        <f ca="1">IF(PaymentSchedule[[#This Row],[PMT NO]]&lt;&gt;"",SUM(INDEX(PaymentSchedule[INTEREST],1,1):PaymentSchedule[[#This Row],[INTEREST]]),"")</f>
        <v>17601.128027511229</v>
      </c>
    </row>
    <row r="219" spans="2:11" x14ac:dyDescent="0.25">
      <c r="B219" s="24">
        <f ca="1">IF(LoanIsGood,IF(ROW()-ROW(PaymentSchedule[[#Headers],[PMT NO]])&gt;ScheduledNumberOfPayments,"",ROW()-ROW(PaymentSchedule[[#Headers],[PMT NO]])),"")</f>
        <v>203</v>
      </c>
      <c r="C219" s="22">
        <f ca="1">IF(PaymentSchedule[[#This Row],[PMT NO]]&lt;&gt;"",EOMONTH(LoanStartDate,ROW(PaymentSchedule[[#This Row],[PMT NO]])-ROW(PaymentSchedule[[#Headers],[PMT NO]])-2)+DAY(LoanStartDate),"")</f>
        <v>49721</v>
      </c>
      <c r="D219" s="23">
        <f ca="1">IF(PaymentSchedule[[#This Row],[PMT NO]]&lt;&gt;"",IF(ROW()-ROW(PaymentSchedule[[#Headers],[BEGINNING BALANCE]])=1,LoanAmount,INDEX(PaymentSchedule[ENDING BALANCE],ROW()-ROW(PaymentSchedule[[#Headers],[BEGINNING BALANCE]])-1)),"")</f>
        <v>8637.9174201182213</v>
      </c>
      <c r="E219" s="23">
        <f ca="1">IF(PaymentSchedule[[#This Row],[PMT NO]]&lt;&gt;"",ScheduledPayment,"")</f>
        <v>242.39213171976746</v>
      </c>
      <c r="F21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19" s="23">
        <f ca="1">IF(PaymentSchedule[[#This Row],[PMT NO]]&lt;&gt;"",PaymentSchedule[[#This Row],[TOTAL PAYMENT]]-PaymentSchedule[[#This Row],[INTEREST]],"")</f>
        <v>213.59907365270672</v>
      </c>
      <c r="I219" s="23">
        <f ca="1">IF(PaymentSchedule[[#This Row],[PMT NO]]&lt;&gt;"",PaymentSchedule[[#This Row],[BEGINNING BALANCE]]*(InterestRate/PaymentsPerYear),"")</f>
        <v>28.793058067060741</v>
      </c>
      <c r="J21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8424.318346465514</v>
      </c>
      <c r="K219" s="23">
        <f ca="1">IF(PaymentSchedule[[#This Row],[PMT NO]]&lt;&gt;"",SUM(INDEX(PaymentSchedule[INTEREST],1,1):PaymentSchedule[[#This Row],[INTEREST]]),"")</f>
        <v>17629.921085578291</v>
      </c>
    </row>
    <row r="220" spans="2:11" x14ac:dyDescent="0.25">
      <c r="B220" s="24">
        <f ca="1">IF(LoanIsGood,IF(ROW()-ROW(PaymentSchedule[[#Headers],[PMT NO]])&gt;ScheduledNumberOfPayments,"",ROW()-ROW(PaymentSchedule[[#Headers],[PMT NO]])),"")</f>
        <v>204</v>
      </c>
      <c r="C220" s="22">
        <f ca="1">IF(PaymentSchedule[[#This Row],[PMT NO]]&lt;&gt;"",EOMONTH(LoanStartDate,ROW(PaymentSchedule[[#This Row],[PMT NO]])-ROW(PaymentSchedule[[#Headers],[PMT NO]])-2)+DAY(LoanStartDate),"")</f>
        <v>49750</v>
      </c>
      <c r="D220" s="23">
        <f ca="1">IF(PaymentSchedule[[#This Row],[PMT NO]]&lt;&gt;"",IF(ROW()-ROW(PaymentSchedule[[#Headers],[BEGINNING BALANCE]])=1,LoanAmount,INDEX(PaymentSchedule[ENDING BALANCE],ROW()-ROW(PaymentSchedule[[#Headers],[BEGINNING BALANCE]])-1)),"")</f>
        <v>8424.318346465514</v>
      </c>
      <c r="E220" s="23">
        <f ca="1">IF(PaymentSchedule[[#This Row],[PMT NO]]&lt;&gt;"",ScheduledPayment,"")</f>
        <v>242.39213171976746</v>
      </c>
      <c r="F22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0" s="23">
        <f ca="1">IF(PaymentSchedule[[#This Row],[PMT NO]]&lt;&gt;"",PaymentSchedule[[#This Row],[TOTAL PAYMENT]]-PaymentSchedule[[#This Row],[INTEREST]],"")</f>
        <v>214.31107056488241</v>
      </c>
      <c r="I220" s="23">
        <f ca="1">IF(PaymentSchedule[[#This Row],[PMT NO]]&lt;&gt;"",PaymentSchedule[[#This Row],[BEGINNING BALANCE]]*(InterestRate/PaymentsPerYear),"")</f>
        <v>28.081061154885049</v>
      </c>
      <c r="J22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8210.0072759006307</v>
      </c>
      <c r="K220" s="23">
        <f ca="1">IF(PaymentSchedule[[#This Row],[PMT NO]]&lt;&gt;"",SUM(INDEX(PaymentSchedule[INTEREST],1,1):PaymentSchedule[[#This Row],[INTEREST]]),"")</f>
        <v>17658.002146733175</v>
      </c>
    </row>
    <row r="221" spans="2:11" x14ac:dyDescent="0.25">
      <c r="B221" s="24">
        <f ca="1">IF(LoanIsGood,IF(ROW()-ROW(PaymentSchedule[[#Headers],[PMT NO]])&gt;ScheduledNumberOfPayments,"",ROW()-ROW(PaymentSchedule[[#Headers],[PMT NO]])),"")</f>
        <v>205</v>
      </c>
      <c r="C221" s="22">
        <f ca="1">IF(PaymentSchedule[[#This Row],[PMT NO]]&lt;&gt;"",EOMONTH(LoanStartDate,ROW(PaymentSchedule[[#This Row],[PMT NO]])-ROW(PaymentSchedule[[#Headers],[PMT NO]])-2)+DAY(LoanStartDate),"")</f>
        <v>49781</v>
      </c>
      <c r="D221" s="23">
        <f ca="1">IF(PaymentSchedule[[#This Row],[PMT NO]]&lt;&gt;"",IF(ROW()-ROW(PaymentSchedule[[#Headers],[BEGINNING BALANCE]])=1,LoanAmount,INDEX(PaymentSchedule[ENDING BALANCE],ROW()-ROW(PaymentSchedule[[#Headers],[BEGINNING BALANCE]])-1)),"")</f>
        <v>8210.0072759006307</v>
      </c>
      <c r="E221" s="23">
        <f ca="1">IF(PaymentSchedule[[#This Row],[PMT NO]]&lt;&gt;"",ScheduledPayment,"")</f>
        <v>242.39213171976746</v>
      </c>
      <c r="F22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1" s="23">
        <f ca="1">IF(PaymentSchedule[[#This Row],[PMT NO]]&lt;&gt;"",PaymentSchedule[[#This Row],[TOTAL PAYMENT]]-PaymentSchedule[[#This Row],[INTEREST]],"")</f>
        <v>215.02544080009869</v>
      </c>
      <c r="I221" s="23">
        <f ca="1">IF(PaymentSchedule[[#This Row],[PMT NO]]&lt;&gt;"",PaymentSchedule[[#This Row],[BEGINNING BALANCE]]*(InterestRate/PaymentsPerYear),"")</f>
        <v>27.36669091966877</v>
      </c>
      <c r="J22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7994.9818351005324</v>
      </c>
      <c r="K221" s="23">
        <f ca="1">IF(PaymentSchedule[[#This Row],[PMT NO]]&lt;&gt;"",SUM(INDEX(PaymentSchedule[INTEREST],1,1):PaymentSchedule[[#This Row],[INTEREST]]),"")</f>
        <v>17685.368837652844</v>
      </c>
    </row>
    <row r="222" spans="2:11" x14ac:dyDescent="0.25">
      <c r="B222" s="24">
        <f ca="1">IF(LoanIsGood,IF(ROW()-ROW(PaymentSchedule[[#Headers],[PMT NO]])&gt;ScheduledNumberOfPayments,"",ROW()-ROW(PaymentSchedule[[#Headers],[PMT NO]])),"")</f>
        <v>206</v>
      </c>
      <c r="C222" s="22">
        <f ca="1">IF(PaymentSchedule[[#This Row],[PMT NO]]&lt;&gt;"",EOMONTH(LoanStartDate,ROW(PaymentSchedule[[#This Row],[PMT NO]])-ROW(PaymentSchedule[[#Headers],[PMT NO]])-2)+DAY(LoanStartDate),"")</f>
        <v>49811</v>
      </c>
      <c r="D222" s="23">
        <f ca="1">IF(PaymentSchedule[[#This Row],[PMT NO]]&lt;&gt;"",IF(ROW()-ROW(PaymentSchedule[[#Headers],[BEGINNING BALANCE]])=1,LoanAmount,INDEX(PaymentSchedule[ENDING BALANCE],ROW()-ROW(PaymentSchedule[[#Headers],[BEGINNING BALANCE]])-1)),"")</f>
        <v>7994.9818351005324</v>
      </c>
      <c r="E222" s="23">
        <f ca="1">IF(PaymentSchedule[[#This Row],[PMT NO]]&lt;&gt;"",ScheduledPayment,"")</f>
        <v>242.39213171976746</v>
      </c>
      <c r="F22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2" s="23">
        <f ca="1">IF(PaymentSchedule[[#This Row],[PMT NO]]&lt;&gt;"",PaymentSchedule[[#This Row],[TOTAL PAYMENT]]-PaymentSchedule[[#This Row],[INTEREST]],"")</f>
        <v>215.74219226943234</v>
      </c>
      <c r="I222" s="23">
        <f ca="1">IF(PaymentSchedule[[#This Row],[PMT NO]]&lt;&gt;"",PaymentSchedule[[#This Row],[BEGINNING BALANCE]]*(InterestRate/PaymentsPerYear),"")</f>
        <v>26.649939450335111</v>
      </c>
      <c r="J22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7779.2396428311004</v>
      </c>
      <c r="K222" s="23">
        <f ca="1">IF(PaymentSchedule[[#This Row],[PMT NO]]&lt;&gt;"",SUM(INDEX(PaymentSchedule[INTEREST],1,1):PaymentSchedule[[#This Row],[INTEREST]]),"")</f>
        <v>17712.018777103178</v>
      </c>
    </row>
    <row r="223" spans="2:11" x14ac:dyDescent="0.25">
      <c r="B223" s="24">
        <f ca="1">IF(LoanIsGood,IF(ROW()-ROW(PaymentSchedule[[#Headers],[PMT NO]])&gt;ScheduledNumberOfPayments,"",ROW()-ROW(PaymentSchedule[[#Headers],[PMT NO]])),"")</f>
        <v>207</v>
      </c>
      <c r="C223" s="22">
        <f ca="1">IF(PaymentSchedule[[#This Row],[PMT NO]]&lt;&gt;"",EOMONTH(LoanStartDate,ROW(PaymentSchedule[[#This Row],[PMT NO]])-ROW(PaymentSchedule[[#Headers],[PMT NO]])-2)+DAY(LoanStartDate),"")</f>
        <v>49842</v>
      </c>
      <c r="D223" s="23">
        <f ca="1">IF(PaymentSchedule[[#This Row],[PMT NO]]&lt;&gt;"",IF(ROW()-ROW(PaymentSchedule[[#Headers],[BEGINNING BALANCE]])=1,LoanAmount,INDEX(PaymentSchedule[ENDING BALANCE],ROW()-ROW(PaymentSchedule[[#Headers],[BEGINNING BALANCE]])-1)),"")</f>
        <v>7779.2396428311004</v>
      </c>
      <c r="E223" s="23">
        <f ca="1">IF(PaymentSchedule[[#This Row],[PMT NO]]&lt;&gt;"",ScheduledPayment,"")</f>
        <v>242.39213171976746</v>
      </c>
      <c r="F22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3" s="23">
        <f ca="1">IF(PaymentSchedule[[#This Row],[PMT NO]]&lt;&gt;"",PaymentSchedule[[#This Row],[TOTAL PAYMENT]]-PaymentSchedule[[#This Row],[INTEREST]],"")</f>
        <v>216.46133291033047</v>
      </c>
      <c r="I223" s="23">
        <f ca="1">IF(PaymentSchedule[[#This Row],[PMT NO]]&lt;&gt;"",PaymentSchedule[[#This Row],[BEGINNING BALANCE]]*(InterestRate/PaymentsPerYear),"")</f>
        <v>25.930798809437004</v>
      </c>
      <c r="J22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7562.77830992077</v>
      </c>
      <c r="K223" s="23">
        <f ca="1">IF(PaymentSchedule[[#This Row],[PMT NO]]&lt;&gt;"",SUM(INDEX(PaymentSchedule[INTEREST],1,1):PaymentSchedule[[#This Row],[INTEREST]]),"")</f>
        <v>17737.949575912615</v>
      </c>
    </row>
    <row r="224" spans="2:11" x14ac:dyDescent="0.25">
      <c r="B224" s="24">
        <f ca="1">IF(LoanIsGood,IF(ROW()-ROW(PaymentSchedule[[#Headers],[PMT NO]])&gt;ScheduledNumberOfPayments,"",ROW()-ROW(PaymentSchedule[[#Headers],[PMT NO]])),"")</f>
        <v>208</v>
      </c>
      <c r="C224" s="22">
        <f ca="1">IF(PaymentSchedule[[#This Row],[PMT NO]]&lt;&gt;"",EOMONTH(LoanStartDate,ROW(PaymentSchedule[[#This Row],[PMT NO]])-ROW(PaymentSchedule[[#Headers],[PMT NO]])-2)+DAY(LoanStartDate),"")</f>
        <v>49872</v>
      </c>
      <c r="D224" s="23">
        <f ca="1">IF(PaymentSchedule[[#This Row],[PMT NO]]&lt;&gt;"",IF(ROW()-ROW(PaymentSchedule[[#Headers],[BEGINNING BALANCE]])=1,LoanAmount,INDEX(PaymentSchedule[ENDING BALANCE],ROW()-ROW(PaymentSchedule[[#Headers],[BEGINNING BALANCE]])-1)),"")</f>
        <v>7562.77830992077</v>
      </c>
      <c r="E224" s="23">
        <f ca="1">IF(PaymentSchedule[[#This Row],[PMT NO]]&lt;&gt;"",ScheduledPayment,"")</f>
        <v>242.39213171976746</v>
      </c>
      <c r="F22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4" s="23">
        <f ca="1">IF(PaymentSchedule[[#This Row],[PMT NO]]&lt;&gt;"",PaymentSchedule[[#This Row],[TOTAL PAYMENT]]-PaymentSchedule[[#This Row],[INTEREST]],"")</f>
        <v>217.18287068669824</v>
      </c>
      <c r="I224" s="23">
        <f ca="1">IF(PaymentSchedule[[#This Row],[PMT NO]]&lt;&gt;"",PaymentSchedule[[#This Row],[BEGINNING BALANCE]]*(InterestRate/PaymentsPerYear),"")</f>
        <v>25.209261033069236</v>
      </c>
      <c r="J22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7345.5954392340718</v>
      </c>
      <c r="K224" s="23">
        <f ca="1">IF(PaymentSchedule[[#This Row],[PMT NO]]&lt;&gt;"",SUM(INDEX(PaymentSchedule[INTEREST],1,1):PaymentSchedule[[#This Row],[INTEREST]]),"")</f>
        <v>17763.158836945684</v>
      </c>
    </row>
    <row r="225" spans="2:11" x14ac:dyDescent="0.25">
      <c r="B225" s="24">
        <f ca="1">IF(LoanIsGood,IF(ROW()-ROW(PaymentSchedule[[#Headers],[PMT NO]])&gt;ScheduledNumberOfPayments,"",ROW()-ROW(PaymentSchedule[[#Headers],[PMT NO]])),"")</f>
        <v>209</v>
      </c>
      <c r="C225" s="22">
        <f ca="1">IF(PaymentSchedule[[#This Row],[PMT NO]]&lt;&gt;"",EOMONTH(LoanStartDate,ROW(PaymentSchedule[[#This Row],[PMT NO]])-ROW(PaymentSchedule[[#Headers],[PMT NO]])-2)+DAY(LoanStartDate),"")</f>
        <v>49903</v>
      </c>
      <c r="D225" s="23">
        <f ca="1">IF(PaymentSchedule[[#This Row],[PMT NO]]&lt;&gt;"",IF(ROW()-ROW(PaymentSchedule[[#Headers],[BEGINNING BALANCE]])=1,LoanAmount,INDEX(PaymentSchedule[ENDING BALANCE],ROW()-ROW(PaymentSchedule[[#Headers],[BEGINNING BALANCE]])-1)),"")</f>
        <v>7345.5954392340718</v>
      </c>
      <c r="E225" s="23">
        <f ca="1">IF(PaymentSchedule[[#This Row],[PMT NO]]&lt;&gt;"",ScheduledPayment,"")</f>
        <v>242.39213171976746</v>
      </c>
      <c r="F22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5" s="23">
        <f ca="1">IF(PaymentSchedule[[#This Row],[PMT NO]]&lt;&gt;"",PaymentSchedule[[#This Row],[TOTAL PAYMENT]]-PaymentSchedule[[#This Row],[INTEREST]],"")</f>
        <v>217.90681358898723</v>
      </c>
      <c r="I225" s="23">
        <f ca="1">IF(PaymentSchedule[[#This Row],[PMT NO]]&lt;&gt;"",PaymentSchedule[[#This Row],[BEGINNING BALANCE]]*(InterestRate/PaymentsPerYear),"")</f>
        <v>24.485318130780239</v>
      </c>
      <c r="J22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7127.6886256450844</v>
      </c>
      <c r="K225" s="23">
        <f ca="1">IF(PaymentSchedule[[#This Row],[PMT NO]]&lt;&gt;"",SUM(INDEX(PaymentSchedule[INTEREST],1,1):PaymentSchedule[[#This Row],[INTEREST]]),"")</f>
        <v>17787.644155076465</v>
      </c>
    </row>
    <row r="226" spans="2:11" x14ac:dyDescent="0.25">
      <c r="B226" s="24">
        <f ca="1">IF(LoanIsGood,IF(ROW()-ROW(PaymentSchedule[[#Headers],[PMT NO]])&gt;ScheduledNumberOfPayments,"",ROW()-ROW(PaymentSchedule[[#Headers],[PMT NO]])),"")</f>
        <v>210</v>
      </c>
      <c r="C226" s="22">
        <f ca="1">IF(PaymentSchedule[[#This Row],[PMT NO]]&lt;&gt;"",EOMONTH(LoanStartDate,ROW(PaymentSchedule[[#This Row],[PMT NO]])-ROW(PaymentSchedule[[#Headers],[PMT NO]])-2)+DAY(LoanStartDate),"")</f>
        <v>49934</v>
      </c>
      <c r="D226" s="23">
        <f ca="1">IF(PaymentSchedule[[#This Row],[PMT NO]]&lt;&gt;"",IF(ROW()-ROW(PaymentSchedule[[#Headers],[BEGINNING BALANCE]])=1,LoanAmount,INDEX(PaymentSchedule[ENDING BALANCE],ROW()-ROW(PaymentSchedule[[#Headers],[BEGINNING BALANCE]])-1)),"")</f>
        <v>7127.6886256450844</v>
      </c>
      <c r="E226" s="23">
        <f ca="1">IF(PaymentSchedule[[#This Row],[PMT NO]]&lt;&gt;"",ScheduledPayment,"")</f>
        <v>242.39213171976746</v>
      </c>
      <c r="F22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6" s="23">
        <f ca="1">IF(PaymentSchedule[[#This Row],[PMT NO]]&lt;&gt;"",PaymentSchedule[[#This Row],[TOTAL PAYMENT]]-PaymentSchedule[[#This Row],[INTEREST]],"")</f>
        <v>218.63316963428383</v>
      </c>
      <c r="I226" s="23">
        <f ca="1">IF(PaymentSchedule[[#This Row],[PMT NO]]&lt;&gt;"",PaymentSchedule[[#This Row],[BEGINNING BALANCE]]*(InterestRate/PaymentsPerYear),"")</f>
        <v>23.758962085483617</v>
      </c>
      <c r="J22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6909.0554560108003</v>
      </c>
      <c r="K226" s="23">
        <f ca="1">IF(PaymentSchedule[[#This Row],[PMT NO]]&lt;&gt;"",SUM(INDEX(PaymentSchedule[INTEREST],1,1):PaymentSchedule[[#This Row],[INTEREST]]),"")</f>
        <v>17811.40311716195</v>
      </c>
    </row>
    <row r="227" spans="2:11" x14ac:dyDescent="0.25">
      <c r="B227" s="24">
        <f ca="1">IF(LoanIsGood,IF(ROW()-ROW(PaymentSchedule[[#Headers],[PMT NO]])&gt;ScheduledNumberOfPayments,"",ROW()-ROW(PaymentSchedule[[#Headers],[PMT NO]])),"")</f>
        <v>211</v>
      </c>
      <c r="C227" s="22">
        <f ca="1">IF(PaymentSchedule[[#This Row],[PMT NO]]&lt;&gt;"",EOMONTH(LoanStartDate,ROW(PaymentSchedule[[#This Row],[PMT NO]])-ROW(PaymentSchedule[[#Headers],[PMT NO]])-2)+DAY(LoanStartDate),"")</f>
        <v>49964</v>
      </c>
      <c r="D227" s="23">
        <f ca="1">IF(PaymentSchedule[[#This Row],[PMT NO]]&lt;&gt;"",IF(ROW()-ROW(PaymentSchedule[[#Headers],[BEGINNING BALANCE]])=1,LoanAmount,INDEX(PaymentSchedule[ENDING BALANCE],ROW()-ROW(PaymentSchedule[[#Headers],[BEGINNING BALANCE]])-1)),"")</f>
        <v>6909.0554560108003</v>
      </c>
      <c r="E227" s="23">
        <f ca="1">IF(PaymentSchedule[[#This Row],[PMT NO]]&lt;&gt;"",ScheduledPayment,"")</f>
        <v>242.39213171976746</v>
      </c>
      <c r="F22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7" s="23">
        <f ca="1">IF(PaymentSchedule[[#This Row],[PMT NO]]&lt;&gt;"",PaymentSchedule[[#This Row],[TOTAL PAYMENT]]-PaymentSchedule[[#This Row],[INTEREST]],"")</f>
        <v>219.36194686639811</v>
      </c>
      <c r="I227" s="23">
        <f ca="1">IF(PaymentSchedule[[#This Row],[PMT NO]]&lt;&gt;"",PaymentSchedule[[#This Row],[BEGINNING BALANCE]]*(InterestRate/PaymentsPerYear),"")</f>
        <v>23.030184853369335</v>
      </c>
      <c r="J22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6689.693509144402</v>
      </c>
      <c r="K227" s="23">
        <f ca="1">IF(PaymentSchedule[[#This Row],[PMT NO]]&lt;&gt;"",SUM(INDEX(PaymentSchedule[INTEREST],1,1):PaymentSchedule[[#This Row],[INTEREST]]),"")</f>
        <v>17834.433302015321</v>
      </c>
    </row>
    <row r="228" spans="2:11" x14ac:dyDescent="0.25">
      <c r="B228" s="24">
        <f ca="1">IF(LoanIsGood,IF(ROW()-ROW(PaymentSchedule[[#Headers],[PMT NO]])&gt;ScheduledNumberOfPayments,"",ROW()-ROW(PaymentSchedule[[#Headers],[PMT NO]])),"")</f>
        <v>212</v>
      </c>
      <c r="C228" s="22">
        <f ca="1">IF(PaymentSchedule[[#This Row],[PMT NO]]&lt;&gt;"",EOMONTH(LoanStartDate,ROW(PaymentSchedule[[#This Row],[PMT NO]])-ROW(PaymentSchedule[[#Headers],[PMT NO]])-2)+DAY(LoanStartDate),"")</f>
        <v>49995</v>
      </c>
      <c r="D228" s="23">
        <f ca="1">IF(PaymentSchedule[[#This Row],[PMT NO]]&lt;&gt;"",IF(ROW()-ROW(PaymentSchedule[[#Headers],[BEGINNING BALANCE]])=1,LoanAmount,INDEX(PaymentSchedule[ENDING BALANCE],ROW()-ROW(PaymentSchedule[[#Headers],[BEGINNING BALANCE]])-1)),"")</f>
        <v>6689.693509144402</v>
      </c>
      <c r="E228" s="23">
        <f ca="1">IF(PaymentSchedule[[#This Row],[PMT NO]]&lt;&gt;"",ScheduledPayment,"")</f>
        <v>242.39213171976746</v>
      </c>
      <c r="F22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8" s="23">
        <f ca="1">IF(PaymentSchedule[[#This Row],[PMT NO]]&lt;&gt;"",PaymentSchedule[[#This Row],[TOTAL PAYMENT]]-PaymentSchedule[[#This Row],[INTEREST]],"")</f>
        <v>220.09315335595278</v>
      </c>
      <c r="I228" s="23">
        <f ca="1">IF(PaymentSchedule[[#This Row],[PMT NO]]&lt;&gt;"",PaymentSchedule[[#This Row],[BEGINNING BALANCE]]*(InterestRate/PaymentsPerYear),"")</f>
        <v>22.298978363814676</v>
      </c>
      <c r="J22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6469.6003557884496</v>
      </c>
      <c r="K228" s="23">
        <f ca="1">IF(PaymentSchedule[[#This Row],[PMT NO]]&lt;&gt;"",SUM(INDEX(PaymentSchedule[INTEREST],1,1):PaymentSchedule[[#This Row],[INTEREST]]),"")</f>
        <v>17856.732280379136</v>
      </c>
    </row>
    <row r="229" spans="2:11" x14ac:dyDescent="0.25">
      <c r="B229" s="24">
        <f ca="1">IF(LoanIsGood,IF(ROW()-ROW(PaymentSchedule[[#Headers],[PMT NO]])&gt;ScheduledNumberOfPayments,"",ROW()-ROW(PaymentSchedule[[#Headers],[PMT NO]])),"")</f>
        <v>213</v>
      </c>
      <c r="C229" s="22">
        <f ca="1">IF(PaymentSchedule[[#This Row],[PMT NO]]&lt;&gt;"",EOMONTH(LoanStartDate,ROW(PaymentSchedule[[#This Row],[PMT NO]])-ROW(PaymentSchedule[[#Headers],[PMT NO]])-2)+DAY(LoanStartDate),"")</f>
        <v>50025</v>
      </c>
      <c r="D229" s="23">
        <f ca="1">IF(PaymentSchedule[[#This Row],[PMT NO]]&lt;&gt;"",IF(ROW()-ROW(PaymentSchedule[[#Headers],[BEGINNING BALANCE]])=1,LoanAmount,INDEX(PaymentSchedule[ENDING BALANCE],ROW()-ROW(PaymentSchedule[[#Headers],[BEGINNING BALANCE]])-1)),"")</f>
        <v>6469.6003557884496</v>
      </c>
      <c r="E229" s="23">
        <f ca="1">IF(PaymentSchedule[[#This Row],[PMT NO]]&lt;&gt;"",ScheduledPayment,"")</f>
        <v>242.39213171976746</v>
      </c>
      <c r="F22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29" s="23">
        <f ca="1">IF(PaymentSchedule[[#This Row],[PMT NO]]&lt;&gt;"",PaymentSchedule[[#This Row],[TOTAL PAYMENT]]-PaymentSchedule[[#This Row],[INTEREST]],"")</f>
        <v>220.82679720047264</v>
      </c>
      <c r="I229" s="23">
        <f ca="1">IF(PaymentSchedule[[#This Row],[PMT NO]]&lt;&gt;"",PaymentSchedule[[#This Row],[BEGINNING BALANCE]]*(InterestRate/PaymentsPerYear),"")</f>
        <v>21.565334519294833</v>
      </c>
      <c r="J22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6248.7735585879773</v>
      </c>
      <c r="K229" s="23">
        <f ca="1">IF(PaymentSchedule[[#This Row],[PMT NO]]&lt;&gt;"",SUM(INDEX(PaymentSchedule[INTEREST],1,1):PaymentSchedule[[#This Row],[INTEREST]]),"")</f>
        <v>17878.297614898431</v>
      </c>
    </row>
    <row r="230" spans="2:11" x14ac:dyDescent="0.25">
      <c r="B230" s="24">
        <f ca="1">IF(LoanIsGood,IF(ROW()-ROW(PaymentSchedule[[#Headers],[PMT NO]])&gt;ScheduledNumberOfPayments,"",ROW()-ROW(PaymentSchedule[[#Headers],[PMT NO]])),"")</f>
        <v>214</v>
      </c>
      <c r="C230" s="22">
        <f ca="1">IF(PaymentSchedule[[#This Row],[PMT NO]]&lt;&gt;"",EOMONTH(LoanStartDate,ROW(PaymentSchedule[[#This Row],[PMT NO]])-ROW(PaymentSchedule[[#Headers],[PMT NO]])-2)+DAY(LoanStartDate),"")</f>
        <v>50056</v>
      </c>
      <c r="D230" s="23">
        <f ca="1">IF(PaymentSchedule[[#This Row],[PMT NO]]&lt;&gt;"",IF(ROW()-ROW(PaymentSchedule[[#Headers],[BEGINNING BALANCE]])=1,LoanAmount,INDEX(PaymentSchedule[ENDING BALANCE],ROW()-ROW(PaymentSchedule[[#Headers],[BEGINNING BALANCE]])-1)),"")</f>
        <v>6248.7735585879773</v>
      </c>
      <c r="E230" s="23">
        <f ca="1">IF(PaymentSchedule[[#This Row],[PMT NO]]&lt;&gt;"",ScheduledPayment,"")</f>
        <v>242.39213171976746</v>
      </c>
      <c r="F23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0" s="23">
        <f ca="1">IF(PaymentSchedule[[#This Row],[PMT NO]]&lt;&gt;"",PaymentSchedule[[#This Row],[TOTAL PAYMENT]]-PaymentSchedule[[#This Row],[INTEREST]],"")</f>
        <v>221.56288652447421</v>
      </c>
      <c r="I230" s="23">
        <f ca="1">IF(PaymentSchedule[[#This Row],[PMT NO]]&lt;&gt;"",PaymentSchedule[[#This Row],[BEGINNING BALANCE]]*(InterestRate/PaymentsPerYear),"")</f>
        <v>20.829245195293257</v>
      </c>
      <c r="J23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6027.2106720635029</v>
      </c>
      <c r="K230" s="23">
        <f ca="1">IF(PaymentSchedule[[#This Row],[PMT NO]]&lt;&gt;"",SUM(INDEX(PaymentSchedule[INTEREST],1,1):PaymentSchedule[[#This Row],[INTEREST]]),"")</f>
        <v>17899.126860093726</v>
      </c>
    </row>
    <row r="231" spans="2:11" x14ac:dyDescent="0.25">
      <c r="B231" s="24">
        <f ca="1">IF(LoanIsGood,IF(ROW()-ROW(PaymentSchedule[[#Headers],[PMT NO]])&gt;ScheduledNumberOfPayments,"",ROW()-ROW(PaymentSchedule[[#Headers],[PMT NO]])),"")</f>
        <v>215</v>
      </c>
      <c r="C231" s="22">
        <f ca="1">IF(PaymentSchedule[[#This Row],[PMT NO]]&lt;&gt;"",EOMONTH(LoanStartDate,ROW(PaymentSchedule[[#This Row],[PMT NO]])-ROW(PaymentSchedule[[#Headers],[PMT NO]])-2)+DAY(LoanStartDate),"")</f>
        <v>50087</v>
      </c>
      <c r="D231" s="23">
        <f ca="1">IF(PaymentSchedule[[#This Row],[PMT NO]]&lt;&gt;"",IF(ROW()-ROW(PaymentSchedule[[#Headers],[BEGINNING BALANCE]])=1,LoanAmount,INDEX(PaymentSchedule[ENDING BALANCE],ROW()-ROW(PaymentSchedule[[#Headers],[BEGINNING BALANCE]])-1)),"")</f>
        <v>6027.2106720635029</v>
      </c>
      <c r="E231" s="23">
        <f ca="1">IF(PaymentSchedule[[#This Row],[PMT NO]]&lt;&gt;"",ScheduledPayment,"")</f>
        <v>242.39213171976746</v>
      </c>
      <c r="F23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1" s="23">
        <f ca="1">IF(PaymentSchedule[[#This Row],[PMT NO]]&lt;&gt;"",PaymentSchedule[[#This Row],[TOTAL PAYMENT]]-PaymentSchedule[[#This Row],[INTEREST]],"")</f>
        <v>222.30142947955579</v>
      </c>
      <c r="I231" s="23">
        <f ca="1">IF(PaymentSchedule[[#This Row],[PMT NO]]&lt;&gt;"",PaymentSchedule[[#This Row],[BEGINNING BALANCE]]*(InterestRate/PaymentsPerYear),"")</f>
        <v>20.090702240211677</v>
      </c>
      <c r="J23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5804.9092425839472</v>
      </c>
      <c r="K231" s="23">
        <f ca="1">IF(PaymentSchedule[[#This Row],[PMT NO]]&lt;&gt;"",SUM(INDEX(PaymentSchedule[INTEREST],1,1):PaymentSchedule[[#This Row],[INTEREST]]),"")</f>
        <v>17919.217562333939</v>
      </c>
    </row>
    <row r="232" spans="2:11" x14ac:dyDescent="0.25">
      <c r="B232" s="24">
        <f ca="1">IF(LoanIsGood,IF(ROW()-ROW(PaymentSchedule[[#Headers],[PMT NO]])&gt;ScheduledNumberOfPayments,"",ROW()-ROW(PaymentSchedule[[#Headers],[PMT NO]])),"")</f>
        <v>216</v>
      </c>
      <c r="C232" s="22">
        <f ca="1">IF(PaymentSchedule[[#This Row],[PMT NO]]&lt;&gt;"",EOMONTH(LoanStartDate,ROW(PaymentSchedule[[#This Row],[PMT NO]])-ROW(PaymentSchedule[[#Headers],[PMT NO]])-2)+DAY(LoanStartDate),"")</f>
        <v>50115</v>
      </c>
      <c r="D232" s="23">
        <f ca="1">IF(PaymentSchedule[[#This Row],[PMT NO]]&lt;&gt;"",IF(ROW()-ROW(PaymentSchedule[[#Headers],[BEGINNING BALANCE]])=1,LoanAmount,INDEX(PaymentSchedule[ENDING BALANCE],ROW()-ROW(PaymentSchedule[[#Headers],[BEGINNING BALANCE]])-1)),"")</f>
        <v>5804.9092425839472</v>
      </c>
      <c r="E232" s="23">
        <f ca="1">IF(PaymentSchedule[[#This Row],[PMT NO]]&lt;&gt;"",ScheduledPayment,"")</f>
        <v>242.39213171976746</v>
      </c>
      <c r="F23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2" s="23">
        <f ca="1">IF(PaymentSchedule[[#This Row],[PMT NO]]&lt;&gt;"",PaymentSchedule[[#This Row],[TOTAL PAYMENT]]-PaymentSchedule[[#This Row],[INTEREST]],"")</f>
        <v>223.04243424448765</v>
      </c>
      <c r="I232" s="23">
        <f ca="1">IF(PaymentSchedule[[#This Row],[PMT NO]]&lt;&gt;"",PaymentSchedule[[#This Row],[BEGINNING BALANCE]]*(InterestRate/PaymentsPerYear),"")</f>
        <v>19.349697475279825</v>
      </c>
      <c r="J23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5581.8668083394596</v>
      </c>
      <c r="K232" s="23">
        <f ca="1">IF(PaymentSchedule[[#This Row],[PMT NO]]&lt;&gt;"",SUM(INDEX(PaymentSchedule[INTEREST],1,1):PaymentSchedule[[#This Row],[INTEREST]]),"")</f>
        <v>17938.567259809221</v>
      </c>
    </row>
    <row r="233" spans="2:11" x14ac:dyDescent="0.25">
      <c r="B233" s="24">
        <f ca="1">IF(LoanIsGood,IF(ROW()-ROW(PaymentSchedule[[#Headers],[PMT NO]])&gt;ScheduledNumberOfPayments,"",ROW()-ROW(PaymentSchedule[[#Headers],[PMT NO]])),"")</f>
        <v>217</v>
      </c>
      <c r="C233" s="22">
        <f ca="1">IF(PaymentSchedule[[#This Row],[PMT NO]]&lt;&gt;"",EOMONTH(LoanStartDate,ROW(PaymentSchedule[[#This Row],[PMT NO]])-ROW(PaymentSchedule[[#Headers],[PMT NO]])-2)+DAY(LoanStartDate),"")</f>
        <v>50146</v>
      </c>
      <c r="D233" s="23">
        <f ca="1">IF(PaymentSchedule[[#This Row],[PMT NO]]&lt;&gt;"",IF(ROW()-ROW(PaymentSchedule[[#Headers],[BEGINNING BALANCE]])=1,LoanAmount,INDEX(PaymentSchedule[ENDING BALANCE],ROW()-ROW(PaymentSchedule[[#Headers],[BEGINNING BALANCE]])-1)),"")</f>
        <v>5581.8668083394596</v>
      </c>
      <c r="E233" s="23">
        <f ca="1">IF(PaymentSchedule[[#This Row],[PMT NO]]&lt;&gt;"",ScheduledPayment,"")</f>
        <v>242.39213171976746</v>
      </c>
      <c r="F23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3" s="23">
        <f ca="1">IF(PaymentSchedule[[#This Row],[PMT NO]]&lt;&gt;"",PaymentSchedule[[#This Row],[TOTAL PAYMENT]]-PaymentSchedule[[#This Row],[INTEREST]],"")</f>
        <v>223.7859090253026</v>
      </c>
      <c r="I233" s="23">
        <f ca="1">IF(PaymentSchedule[[#This Row],[PMT NO]]&lt;&gt;"",PaymentSchedule[[#This Row],[BEGINNING BALANCE]]*(InterestRate/PaymentsPerYear),"")</f>
        <v>18.606222694464865</v>
      </c>
      <c r="J23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5358.0808993141573</v>
      </c>
      <c r="K233" s="23">
        <f ca="1">IF(PaymentSchedule[[#This Row],[PMT NO]]&lt;&gt;"",SUM(INDEX(PaymentSchedule[INTEREST],1,1):PaymentSchedule[[#This Row],[INTEREST]]),"")</f>
        <v>17957.173482503684</v>
      </c>
    </row>
    <row r="234" spans="2:11" x14ac:dyDescent="0.25">
      <c r="B234" s="24">
        <f ca="1">IF(LoanIsGood,IF(ROW()-ROW(PaymentSchedule[[#Headers],[PMT NO]])&gt;ScheduledNumberOfPayments,"",ROW()-ROW(PaymentSchedule[[#Headers],[PMT NO]])),"")</f>
        <v>218</v>
      </c>
      <c r="C234" s="22">
        <f ca="1">IF(PaymentSchedule[[#This Row],[PMT NO]]&lt;&gt;"",EOMONTH(LoanStartDate,ROW(PaymentSchedule[[#This Row],[PMT NO]])-ROW(PaymentSchedule[[#Headers],[PMT NO]])-2)+DAY(LoanStartDate),"")</f>
        <v>50176</v>
      </c>
      <c r="D234" s="23">
        <f ca="1">IF(PaymentSchedule[[#This Row],[PMT NO]]&lt;&gt;"",IF(ROW()-ROW(PaymentSchedule[[#Headers],[BEGINNING BALANCE]])=1,LoanAmount,INDEX(PaymentSchedule[ENDING BALANCE],ROW()-ROW(PaymentSchedule[[#Headers],[BEGINNING BALANCE]])-1)),"")</f>
        <v>5358.0808993141573</v>
      </c>
      <c r="E234" s="23">
        <f ca="1">IF(PaymentSchedule[[#This Row],[PMT NO]]&lt;&gt;"",ScheduledPayment,"")</f>
        <v>242.39213171976746</v>
      </c>
      <c r="F23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4" s="23">
        <f ca="1">IF(PaymentSchedule[[#This Row],[PMT NO]]&lt;&gt;"",PaymentSchedule[[#This Row],[TOTAL PAYMENT]]-PaymentSchedule[[#This Row],[INTEREST]],"")</f>
        <v>224.53186205538694</v>
      </c>
      <c r="I234" s="23">
        <f ca="1">IF(PaymentSchedule[[#This Row],[PMT NO]]&lt;&gt;"",PaymentSchedule[[#This Row],[BEGINNING BALANCE]]*(InterestRate/PaymentsPerYear),"")</f>
        <v>17.860269664380525</v>
      </c>
      <c r="J23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5133.5490372587701</v>
      </c>
      <c r="K234" s="23">
        <f ca="1">IF(PaymentSchedule[[#This Row],[PMT NO]]&lt;&gt;"",SUM(INDEX(PaymentSchedule[INTEREST],1,1):PaymentSchedule[[#This Row],[INTEREST]]),"")</f>
        <v>17975.033752168063</v>
      </c>
    </row>
    <row r="235" spans="2:11" x14ac:dyDescent="0.25">
      <c r="B235" s="24">
        <f ca="1">IF(LoanIsGood,IF(ROW()-ROW(PaymentSchedule[[#Headers],[PMT NO]])&gt;ScheduledNumberOfPayments,"",ROW()-ROW(PaymentSchedule[[#Headers],[PMT NO]])),"")</f>
        <v>219</v>
      </c>
      <c r="C235" s="22">
        <f ca="1">IF(PaymentSchedule[[#This Row],[PMT NO]]&lt;&gt;"",EOMONTH(LoanStartDate,ROW(PaymentSchedule[[#This Row],[PMT NO]])-ROW(PaymentSchedule[[#Headers],[PMT NO]])-2)+DAY(LoanStartDate),"")</f>
        <v>50207</v>
      </c>
      <c r="D235" s="23">
        <f ca="1">IF(PaymentSchedule[[#This Row],[PMT NO]]&lt;&gt;"",IF(ROW()-ROW(PaymentSchedule[[#Headers],[BEGINNING BALANCE]])=1,LoanAmount,INDEX(PaymentSchedule[ENDING BALANCE],ROW()-ROW(PaymentSchedule[[#Headers],[BEGINNING BALANCE]])-1)),"")</f>
        <v>5133.5490372587701</v>
      </c>
      <c r="E235" s="23">
        <f ca="1">IF(PaymentSchedule[[#This Row],[PMT NO]]&lt;&gt;"",ScheduledPayment,"")</f>
        <v>242.39213171976746</v>
      </c>
      <c r="F23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5" s="23">
        <f ca="1">IF(PaymentSchedule[[#This Row],[PMT NO]]&lt;&gt;"",PaymentSchedule[[#This Row],[TOTAL PAYMENT]]-PaymentSchedule[[#This Row],[INTEREST]],"")</f>
        <v>225.28030159557156</v>
      </c>
      <c r="I235" s="23">
        <f ca="1">IF(PaymentSchedule[[#This Row],[PMT NO]]&lt;&gt;"",PaymentSchedule[[#This Row],[BEGINNING BALANCE]]*(InterestRate/PaymentsPerYear),"")</f>
        <v>17.111830124195901</v>
      </c>
      <c r="J23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4908.2687356631986</v>
      </c>
      <c r="K235" s="23">
        <f ca="1">IF(PaymentSchedule[[#This Row],[PMT NO]]&lt;&gt;"",SUM(INDEX(PaymentSchedule[INTEREST],1,1):PaymentSchedule[[#This Row],[INTEREST]]),"")</f>
        <v>17992.145582292258</v>
      </c>
    </row>
    <row r="236" spans="2:11" x14ac:dyDescent="0.25">
      <c r="B236" s="24">
        <f ca="1">IF(LoanIsGood,IF(ROW()-ROW(PaymentSchedule[[#Headers],[PMT NO]])&gt;ScheduledNumberOfPayments,"",ROW()-ROW(PaymentSchedule[[#Headers],[PMT NO]])),"")</f>
        <v>220</v>
      </c>
      <c r="C236" s="22">
        <f ca="1">IF(PaymentSchedule[[#This Row],[PMT NO]]&lt;&gt;"",EOMONTH(LoanStartDate,ROW(PaymentSchedule[[#This Row],[PMT NO]])-ROW(PaymentSchedule[[#Headers],[PMT NO]])-2)+DAY(LoanStartDate),"")</f>
        <v>50237</v>
      </c>
      <c r="D236" s="23">
        <f ca="1">IF(PaymentSchedule[[#This Row],[PMT NO]]&lt;&gt;"",IF(ROW()-ROW(PaymentSchedule[[#Headers],[BEGINNING BALANCE]])=1,LoanAmount,INDEX(PaymentSchedule[ENDING BALANCE],ROW()-ROW(PaymentSchedule[[#Headers],[BEGINNING BALANCE]])-1)),"")</f>
        <v>4908.2687356631986</v>
      </c>
      <c r="E236" s="23">
        <f ca="1">IF(PaymentSchedule[[#This Row],[PMT NO]]&lt;&gt;"",ScheduledPayment,"")</f>
        <v>242.39213171976746</v>
      </c>
      <c r="F23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6" s="23">
        <f ca="1">IF(PaymentSchedule[[#This Row],[PMT NO]]&lt;&gt;"",PaymentSchedule[[#This Row],[TOTAL PAYMENT]]-PaymentSchedule[[#This Row],[INTEREST]],"")</f>
        <v>226.03123593422347</v>
      </c>
      <c r="I236" s="23">
        <f ca="1">IF(PaymentSchedule[[#This Row],[PMT NO]]&lt;&gt;"",PaymentSchedule[[#This Row],[BEGINNING BALANCE]]*(InterestRate/PaymentsPerYear),"")</f>
        <v>16.360895785543995</v>
      </c>
      <c r="J23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4682.2374997289753</v>
      </c>
      <c r="K236" s="23">
        <f ca="1">IF(PaymentSchedule[[#This Row],[PMT NO]]&lt;&gt;"",SUM(INDEX(PaymentSchedule[INTEREST],1,1):PaymentSchedule[[#This Row],[INTEREST]]),"")</f>
        <v>18008.506478077801</v>
      </c>
    </row>
    <row r="237" spans="2:11" x14ac:dyDescent="0.25">
      <c r="B237" s="24">
        <f ca="1">IF(LoanIsGood,IF(ROW()-ROW(PaymentSchedule[[#Headers],[PMT NO]])&gt;ScheduledNumberOfPayments,"",ROW()-ROW(PaymentSchedule[[#Headers],[PMT NO]])),"")</f>
        <v>221</v>
      </c>
      <c r="C237" s="22">
        <f ca="1">IF(PaymentSchedule[[#This Row],[PMT NO]]&lt;&gt;"",EOMONTH(LoanStartDate,ROW(PaymentSchedule[[#This Row],[PMT NO]])-ROW(PaymentSchedule[[#Headers],[PMT NO]])-2)+DAY(LoanStartDate),"")</f>
        <v>50268</v>
      </c>
      <c r="D237" s="23">
        <f ca="1">IF(PaymentSchedule[[#This Row],[PMT NO]]&lt;&gt;"",IF(ROW()-ROW(PaymentSchedule[[#Headers],[BEGINNING BALANCE]])=1,LoanAmount,INDEX(PaymentSchedule[ENDING BALANCE],ROW()-ROW(PaymentSchedule[[#Headers],[BEGINNING BALANCE]])-1)),"")</f>
        <v>4682.2374997289753</v>
      </c>
      <c r="E237" s="23">
        <f ca="1">IF(PaymentSchedule[[#This Row],[PMT NO]]&lt;&gt;"",ScheduledPayment,"")</f>
        <v>242.39213171976746</v>
      </c>
      <c r="F23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7" s="23">
        <f ca="1">IF(PaymentSchedule[[#This Row],[PMT NO]]&lt;&gt;"",PaymentSchedule[[#This Row],[TOTAL PAYMENT]]-PaymentSchedule[[#This Row],[INTEREST]],"")</f>
        <v>226.78467338733753</v>
      </c>
      <c r="I237" s="23">
        <f ca="1">IF(PaymentSchedule[[#This Row],[PMT NO]]&lt;&gt;"",PaymentSchedule[[#This Row],[BEGINNING BALANCE]]*(InterestRate/PaymentsPerYear),"")</f>
        <v>15.607458332429919</v>
      </c>
      <c r="J23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4455.4528263416378</v>
      </c>
      <c r="K237" s="23">
        <f ca="1">IF(PaymentSchedule[[#This Row],[PMT NO]]&lt;&gt;"",SUM(INDEX(PaymentSchedule[INTEREST],1,1):PaymentSchedule[[#This Row],[INTEREST]]),"")</f>
        <v>18024.113936410231</v>
      </c>
    </row>
    <row r="238" spans="2:11" x14ac:dyDescent="0.25">
      <c r="B238" s="24">
        <f ca="1">IF(LoanIsGood,IF(ROW()-ROW(PaymentSchedule[[#Headers],[PMT NO]])&gt;ScheduledNumberOfPayments,"",ROW()-ROW(PaymentSchedule[[#Headers],[PMT NO]])),"")</f>
        <v>222</v>
      </c>
      <c r="C238" s="22">
        <f ca="1">IF(PaymentSchedule[[#This Row],[PMT NO]]&lt;&gt;"",EOMONTH(LoanStartDate,ROW(PaymentSchedule[[#This Row],[PMT NO]])-ROW(PaymentSchedule[[#Headers],[PMT NO]])-2)+DAY(LoanStartDate),"")</f>
        <v>50299</v>
      </c>
      <c r="D238" s="23">
        <f ca="1">IF(PaymentSchedule[[#This Row],[PMT NO]]&lt;&gt;"",IF(ROW()-ROW(PaymentSchedule[[#Headers],[BEGINNING BALANCE]])=1,LoanAmount,INDEX(PaymentSchedule[ENDING BALANCE],ROW()-ROW(PaymentSchedule[[#Headers],[BEGINNING BALANCE]])-1)),"")</f>
        <v>4455.4528263416378</v>
      </c>
      <c r="E238" s="23">
        <f ca="1">IF(PaymentSchedule[[#This Row],[PMT NO]]&lt;&gt;"",ScheduledPayment,"")</f>
        <v>242.39213171976746</v>
      </c>
      <c r="F23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8" s="23">
        <f ca="1">IF(PaymentSchedule[[#This Row],[PMT NO]]&lt;&gt;"",PaymentSchedule[[#This Row],[TOTAL PAYMENT]]-PaymentSchedule[[#This Row],[INTEREST]],"")</f>
        <v>227.54062229862868</v>
      </c>
      <c r="I238" s="23">
        <f ca="1">IF(PaymentSchedule[[#This Row],[PMT NO]]&lt;&gt;"",PaymentSchedule[[#This Row],[BEGINNING BALANCE]]*(InterestRate/PaymentsPerYear),"")</f>
        <v>14.851509421138793</v>
      </c>
      <c r="J23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4227.9122040430093</v>
      </c>
      <c r="K238" s="23">
        <f ca="1">IF(PaymentSchedule[[#This Row],[PMT NO]]&lt;&gt;"",SUM(INDEX(PaymentSchedule[INTEREST],1,1):PaymentSchedule[[#This Row],[INTEREST]]),"")</f>
        <v>18038.965445831371</v>
      </c>
    </row>
    <row r="239" spans="2:11" x14ac:dyDescent="0.25">
      <c r="B239" s="24">
        <f ca="1">IF(LoanIsGood,IF(ROW()-ROW(PaymentSchedule[[#Headers],[PMT NO]])&gt;ScheduledNumberOfPayments,"",ROW()-ROW(PaymentSchedule[[#Headers],[PMT NO]])),"")</f>
        <v>223</v>
      </c>
      <c r="C239" s="22">
        <f ca="1">IF(PaymentSchedule[[#This Row],[PMT NO]]&lt;&gt;"",EOMONTH(LoanStartDate,ROW(PaymentSchedule[[#This Row],[PMT NO]])-ROW(PaymentSchedule[[#Headers],[PMT NO]])-2)+DAY(LoanStartDate),"")</f>
        <v>50329</v>
      </c>
      <c r="D239" s="23">
        <f ca="1">IF(PaymentSchedule[[#This Row],[PMT NO]]&lt;&gt;"",IF(ROW()-ROW(PaymentSchedule[[#Headers],[BEGINNING BALANCE]])=1,LoanAmount,INDEX(PaymentSchedule[ENDING BALANCE],ROW()-ROW(PaymentSchedule[[#Headers],[BEGINNING BALANCE]])-1)),"")</f>
        <v>4227.9122040430093</v>
      </c>
      <c r="E239" s="23">
        <f ca="1">IF(PaymentSchedule[[#This Row],[PMT NO]]&lt;&gt;"",ScheduledPayment,"")</f>
        <v>242.39213171976746</v>
      </c>
      <c r="F23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39" s="23">
        <f ca="1">IF(PaymentSchedule[[#This Row],[PMT NO]]&lt;&gt;"",PaymentSchedule[[#This Row],[TOTAL PAYMENT]]-PaymentSchedule[[#This Row],[INTEREST]],"")</f>
        <v>228.2990910396241</v>
      </c>
      <c r="I239" s="23">
        <f ca="1">IF(PaymentSchedule[[#This Row],[PMT NO]]&lt;&gt;"",PaymentSchedule[[#This Row],[BEGINNING BALANCE]]*(InterestRate/PaymentsPerYear),"")</f>
        <v>14.093040680143366</v>
      </c>
      <c r="J23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3999.613113003385</v>
      </c>
      <c r="K239" s="23">
        <f ca="1">IF(PaymentSchedule[[#This Row],[PMT NO]]&lt;&gt;"",SUM(INDEX(PaymentSchedule[INTEREST],1,1):PaymentSchedule[[#This Row],[INTEREST]]),"")</f>
        <v>18053.058486511512</v>
      </c>
    </row>
    <row r="240" spans="2:11" x14ac:dyDescent="0.25">
      <c r="B240" s="24">
        <f ca="1">IF(LoanIsGood,IF(ROW()-ROW(PaymentSchedule[[#Headers],[PMT NO]])&gt;ScheduledNumberOfPayments,"",ROW()-ROW(PaymentSchedule[[#Headers],[PMT NO]])),"")</f>
        <v>224</v>
      </c>
      <c r="C240" s="22">
        <f ca="1">IF(PaymentSchedule[[#This Row],[PMT NO]]&lt;&gt;"",EOMONTH(LoanStartDate,ROW(PaymentSchedule[[#This Row],[PMT NO]])-ROW(PaymentSchedule[[#Headers],[PMT NO]])-2)+DAY(LoanStartDate),"")</f>
        <v>50360</v>
      </c>
      <c r="D240" s="23">
        <f ca="1">IF(PaymentSchedule[[#This Row],[PMT NO]]&lt;&gt;"",IF(ROW()-ROW(PaymentSchedule[[#Headers],[BEGINNING BALANCE]])=1,LoanAmount,INDEX(PaymentSchedule[ENDING BALANCE],ROW()-ROW(PaymentSchedule[[#Headers],[BEGINNING BALANCE]])-1)),"")</f>
        <v>3999.613113003385</v>
      </c>
      <c r="E240" s="23">
        <f ca="1">IF(PaymentSchedule[[#This Row],[PMT NO]]&lt;&gt;"",ScheduledPayment,"")</f>
        <v>242.39213171976746</v>
      </c>
      <c r="F24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0" s="23">
        <f ca="1">IF(PaymentSchedule[[#This Row],[PMT NO]]&lt;&gt;"",PaymentSchedule[[#This Row],[TOTAL PAYMENT]]-PaymentSchedule[[#This Row],[INTEREST]],"")</f>
        <v>229.06008800975619</v>
      </c>
      <c r="I240" s="23">
        <f ca="1">IF(PaymentSchedule[[#This Row],[PMT NO]]&lt;&gt;"",PaymentSchedule[[#This Row],[BEGINNING BALANCE]]*(InterestRate/PaymentsPerYear),"")</f>
        <v>13.332043710011284</v>
      </c>
      <c r="J24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3770.5530249936287</v>
      </c>
      <c r="K240" s="23">
        <f ca="1">IF(PaymentSchedule[[#This Row],[PMT NO]]&lt;&gt;"",SUM(INDEX(PaymentSchedule[INTEREST],1,1):PaymentSchedule[[#This Row],[INTEREST]]),"")</f>
        <v>18066.390530221524</v>
      </c>
    </row>
    <row r="241" spans="2:11" x14ac:dyDescent="0.25">
      <c r="B241" s="24">
        <f ca="1">IF(LoanIsGood,IF(ROW()-ROW(PaymentSchedule[[#Headers],[PMT NO]])&gt;ScheduledNumberOfPayments,"",ROW()-ROW(PaymentSchedule[[#Headers],[PMT NO]])),"")</f>
        <v>225</v>
      </c>
      <c r="C241" s="22">
        <f ca="1">IF(PaymentSchedule[[#This Row],[PMT NO]]&lt;&gt;"",EOMONTH(LoanStartDate,ROW(PaymentSchedule[[#This Row],[PMT NO]])-ROW(PaymentSchedule[[#Headers],[PMT NO]])-2)+DAY(LoanStartDate),"")</f>
        <v>50390</v>
      </c>
      <c r="D241" s="23">
        <f ca="1">IF(PaymentSchedule[[#This Row],[PMT NO]]&lt;&gt;"",IF(ROW()-ROW(PaymentSchedule[[#Headers],[BEGINNING BALANCE]])=1,LoanAmount,INDEX(PaymentSchedule[ENDING BALANCE],ROW()-ROW(PaymentSchedule[[#Headers],[BEGINNING BALANCE]])-1)),"")</f>
        <v>3770.5530249936287</v>
      </c>
      <c r="E241" s="23">
        <f ca="1">IF(PaymentSchedule[[#This Row],[PMT NO]]&lt;&gt;"",ScheduledPayment,"")</f>
        <v>242.39213171976746</v>
      </c>
      <c r="F24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1" s="23">
        <f ca="1">IF(PaymentSchedule[[#This Row],[PMT NO]]&lt;&gt;"",PaymentSchedule[[#This Row],[TOTAL PAYMENT]]-PaymentSchedule[[#This Row],[INTEREST]],"")</f>
        <v>229.82362163645536</v>
      </c>
      <c r="I241" s="23">
        <f ca="1">IF(PaymentSchedule[[#This Row],[PMT NO]]&lt;&gt;"",PaymentSchedule[[#This Row],[BEGINNING BALANCE]]*(InterestRate/PaymentsPerYear),"")</f>
        <v>12.568510083312097</v>
      </c>
      <c r="J24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3540.7294033571734</v>
      </c>
      <c r="K241" s="23">
        <f ca="1">IF(PaymentSchedule[[#This Row],[PMT NO]]&lt;&gt;"",SUM(INDEX(PaymentSchedule[INTEREST],1,1):PaymentSchedule[[#This Row],[INTEREST]]),"")</f>
        <v>18078.959040304835</v>
      </c>
    </row>
    <row r="242" spans="2:11" x14ac:dyDescent="0.25">
      <c r="B242" s="24">
        <f ca="1">IF(LoanIsGood,IF(ROW()-ROW(PaymentSchedule[[#Headers],[PMT NO]])&gt;ScheduledNumberOfPayments,"",ROW()-ROW(PaymentSchedule[[#Headers],[PMT NO]])),"")</f>
        <v>226</v>
      </c>
      <c r="C242" s="22">
        <f ca="1">IF(PaymentSchedule[[#This Row],[PMT NO]]&lt;&gt;"",EOMONTH(LoanStartDate,ROW(PaymentSchedule[[#This Row],[PMT NO]])-ROW(PaymentSchedule[[#Headers],[PMT NO]])-2)+DAY(LoanStartDate),"")</f>
        <v>50421</v>
      </c>
      <c r="D242" s="23">
        <f ca="1">IF(PaymentSchedule[[#This Row],[PMT NO]]&lt;&gt;"",IF(ROW()-ROW(PaymentSchedule[[#Headers],[BEGINNING BALANCE]])=1,LoanAmount,INDEX(PaymentSchedule[ENDING BALANCE],ROW()-ROW(PaymentSchedule[[#Headers],[BEGINNING BALANCE]])-1)),"")</f>
        <v>3540.7294033571734</v>
      </c>
      <c r="E242" s="23">
        <f ca="1">IF(PaymentSchedule[[#This Row],[PMT NO]]&lt;&gt;"",ScheduledPayment,"")</f>
        <v>242.39213171976746</v>
      </c>
      <c r="F24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2" s="23">
        <f ca="1">IF(PaymentSchedule[[#This Row],[PMT NO]]&lt;&gt;"",PaymentSchedule[[#This Row],[TOTAL PAYMENT]]-PaymentSchedule[[#This Row],[INTEREST]],"")</f>
        <v>230.58970037524355</v>
      </c>
      <c r="I242" s="23">
        <f ca="1">IF(PaymentSchedule[[#This Row],[PMT NO]]&lt;&gt;"",PaymentSchedule[[#This Row],[BEGINNING BALANCE]]*(InterestRate/PaymentsPerYear),"")</f>
        <v>11.802431344523912</v>
      </c>
      <c r="J24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3310.13970298193</v>
      </c>
      <c r="K242" s="23">
        <f ca="1">IF(PaymentSchedule[[#This Row],[PMT NO]]&lt;&gt;"",SUM(INDEX(PaymentSchedule[INTEREST],1,1):PaymentSchedule[[#This Row],[INTEREST]]),"")</f>
        <v>18090.761471649359</v>
      </c>
    </row>
    <row r="243" spans="2:11" x14ac:dyDescent="0.25">
      <c r="B243" s="24">
        <f ca="1">IF(LoanIsGood,IF(ROW()-ROW(PaymentSchedule[[#Headers],[PMT NO]])&gt;ScheduledNumberOfPayments,"",ROW()-ROW(PaymentSchedule[[#Headers],[PMT NO]])),"")</f>
        <v>227</v>
      </c>
      <c r="C243" s="22">
        <f ca="1">IF(PaymentSchedule[[#This Row],[PMT NO]]&lt;&gt;"",EOMONTH(LoanStartDate,ROW(PaymentSchedule[[#This Row],[PMT NO]])-ROW(PaymentSchedule[[#Headers],[PMT NO]])-2)+DAY(LoanStartDate),"")</f>
        <v>50452</v>
      </c>
      <c r="D243" s="23">
        <f ca="1">IF(PaymentSchedule[[#This Row],[PMT NO]]&lt;&gt;"",IF(ROW()-ROW(PaymentSchedule[[#Headers],[BEGINNING BALANCE]])=1,LoanAmount,INDEX(PaymentSchedule[ENDING BALANCE],ROW()-ROW(PaymentSchedule[[#Headers],[BEGINNING BALANCE]])-1)),"")</f>
        <v>3310.13970298193</v>
      </c>
      <c r="E243" s="23">
        <f ca="1">IF(PaymentSchedule[[#This Row],[PMT NO]]&lt;&gt;"",ScheduledPayment,"")</f>
        <v>242.39213171976746</v>
      </c>
      <c r="F24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3" s="23">
        <f ca="1">IF(PaymentSchedule[[#This Row],[PMT NO]]&lt;&gt;"",PaymentSchedule[[#This Row],[TOTAL PAYMENT]]-PaymentSchedule[[#This Row],[INTEREST]],"")</f>
        <v>231.35833270982769</v>
      </c>
      <c r="I243" s="23">
        <f ca="1">IF(PaymentSchedule[[#This Row],[PMT NO]]&lt;&gt;"",PaymentSchedule[[#This Row],[BEGINNING BALANCE]]*(InterestRate/PaymentsPerYear),"")</f>
        <v>11.033799009939766</v>
      </c>
      <c r="J24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3078.7813702721023</v>
      </c>
      <c r="K243" s="23">
        <f ca="1">IF(PaymentSchedule[[#This Row],[PMT NO]]&lt;&gt;"",SUM(INDEX(PaymentSchedule[INTEREST],1,1):PaymentSchedule[[#This Row],[INTEREST]]),"")</f>
        <v>18101.795270659299</v>
      </c>
    </row>
    <row r="244" spans="2:11" x14ac:dyDescent="0.25">
      <c r="B244" s="24">
        <f ca="1">IF(LoanIsGood,IF(ROW()-ROW(PaymentSchedule[[#Headers],[PMT NO]])&gt;ScheduledNumberOfPayments,"",ROW()-ROW(PaymentSchedule[[#Headers],[PMT NO]])),"")</f>
        <v>228</v>
      </c>
      <c r="C244" s="22">
        <f ca="1">IF(PaymentSchedule[[#This Row],[PMT NO]]&lt;&gt;"",EOMONTH(LoanStartDate,ROW(PaymentSchedule[[#This Row],[PMT NO]])-ROW(PaymentSchedule[[#Headers],[PMT NO]])-2)+DAY(LoanStartDate),"")</f>
        <v>50480</v>
      </c>
      <c r="D244" s="23">
        <f ca="1">IF(PaymentSchedule[[#This Row],[PMT NO]]&lt;&gt;"",IF(ROW()-ROW(PaymentSchedule[[#Headers],[BEGINNING BALANCE]])=1,LoanAmount,INDEX(PaymentSchedule[ENDING BALANCE],ROW()-ROW(PaymentSchedule[[#Headers],[BEGINNING BALANCE]])-1)),"")</f>
        <v>3078.7813702721023</v>
      </c>
      <c r="E244" s="23">
        <f ca="1">IF(PaymentSchedule[[#This Row],[PMT NO]]&lt;&gt;"",ScheduledPayment,"")</f>
        <v>242.39213171976746</v>
      </c>
      <c r="F24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4" s="23">
        <f ca="1">IF(PaymentSchedule[[#This Row],[PMT NO]]&lt;&gt;"",PaymentSchedule[[#This Row],[TOTAL PAYMENT]]-PaymentSchedule[[#This Row],[INTEREST]],"")</f>
        <v>232.12952715219379</v>
      </c>
      <c r="I244" s="23">
        <f ca="1">IF(PaymentSchedule[[#This Row],[PMT NO]]&lt;&gt;"",PaymentSchedule[[#This Row],[BEGINNING BALANCE]]*(InterestRate/PaymentsPerYear),"")</f>
        <v>10.262604567573675</v>
      </c>
      <c r="J24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2846.6518431199083</v>
      </c>
      <c r="K244" s="23">
        <f ca="1">IF(PaymentSchedule[[#This Row],[PMT NO]]&lt;&gt;"",SUM(INDEX(PaymentSchedule[INTEREST],1,1):PaymentSchedule[[#This Row],[INTEREST]]),"")</f>
        <v>18112.057875226874</v>
      </c>
    </row>
    <row r="245" spans="2:11" x14ac:dyDescent="0.25">
      <c r="B245" s="24">
        <f ca="1">IF(LoanIsGood,IF(ROW()-ROW(PaymentSchedule[[#Headers],[PMT NO]])&gt;ScheduledNumberOfPayments,"",ROW()-ROW(PaymentSchedule[[#Headers],[PMT NO]])),"")</f>
        <v>229</v>
      </c>
      <c r="C245" s="22">
        <f ca="1">IF(PaymentSchedule[[#This Row],[PMT NO]]&lt;&gt;"",EOMONTH(LoanStartDate,ROW(PaymentSchedule[[#This Row],[PMT NO]])-ROW(PaymentSchedule[[#Headers],[PMT NO]])-2)+DAY(LoanStartDate),"")</f>
        <v>50511</v>
      </c>
      <c r="D245" s="23">
        <f ca="1">IF(PaymentSchedule[[#This Row],[PMT NO]]&lt;&gt;"",IF(ROW()-ROW(PaymentSchedule[[#Headers],[BEGINNING BALANCE]])=1,LoanAmount,INDEX(PaymentSchedule[ENDING BALANCE],ROW()-ROW(PaymentSchedule[[#Headers],[BEGINNING BALANCE]])-1)),"")</f>
        <v>2846.6518431199083</v>
      </c>
      <c r="E245" s="23">
        <f ca="1">IF(PaymentSchedule[[#This Row],[PMT NO]]&lt;&gt;"",ScheduledPayment,"")</f>
        <v>242.39213171976746</v>
      </c>
      <c r="F24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5" s="23">
        <f ca="1">IF(PaymentSchedule[[#This Row],[PMT NO]]&lt;&gt;"",PaymentSchedule[[#This Row],[TOTAL PAYMENT]]-PaymentSchedule[[#This Row],[INTEREST]],"")</f>
        <v>232.9032922427011</v>
      </c>
      <c r="I245" s="23">
        <f ca="1">IF(PaymentSchedule[[#This Row],[PMT NO]]&lt;&gt;"",PaymentSchedule[[#This Row],[BEGINNING BALANCE]]*(InterestRate/PaymentsPerYear),"")</f>
        <v>9.488839477066362</v>
      </c>
      <c r="J24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2613.7485508772074</v>
      </c>
      <c r="K245" s="23">
        <f ca="1">IF(PaymentSchedule[[#This Row],[PMT NO]]&lt;&gt;"",SUM(INDEX(PaymentSchedule[INTEREST],1,1):PaymentSchedule[[#This Row],[INTEREST]]),"")</f>
        <v>18121.546714703942</v>
      </c>
    </row>
    <row r="246" spans="2:11" x14ac:dyDescent="0.25">
      <c r="B246" s="24">
        <f ca="1">IF(LoanIsGood,IF(ROW()-ROW(PaymentSchedule[[#Headers],[PMT NO]])&gt;ScheduledNumberOfPayments,"",ROW()-ROW(PaymentSchedule[[#Headers],[PMT NO]])),"")</f>
        <v>230</v>
      </c>
      <c r="C246" s="22">
        <f ca="1">IF(PaymentSchedule[[#This Row],[PMT NO]]&lt;&gt;"",EOMONTH(LoanStartDate,ROW(PaymentSchedule[[#This Row],[PMT NO]])-ROW(PaymentSchedule[[#Headers],[PMT NO]])-2)+DAY(LoanStartDate),"")</f>
        <v>50541</v>
      </c>
      <c r="D246" s="23">
        <f ca="1">IF(PaymentSchedule[[#This Row],[PMT NO]]&lt;&gt;"",IF(ROW()-ROW(PaymentSchedule[[#Headers],[BEGINNING BALANCE]])=1,LoanAmount,INDEX(PaymentSchedule[ENDING BALANCE],ROW()-ROW(PaymentSchedule[[#Headers],[BEGINNING BALANCE]])-1)),"")</f>
        <v>2613.7485508772074</v>
      </c>
      <c r="E246" s="23">
        <f ca="1">IF(PaymentSchedule[[#This Row],[PMT NO]]&lt;&gt;"",ScheduledPayment,"")</f>
        <v>242.39213171976746</v>
      </c>
      <c r="F24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6" s="23">
        <f ca="1">IF(PaymentSchedule[[#This Row],[PMT NO]]&lt;&gt;"",PaymentSchedule[[#This Row],[TOTAL PAYMENT]]-PaymentSchedule[[#This Row],[INTEREST]],"")</f>
        <v>233.67963655017678</v>
      </c>
      <c r="I246" s="23">
        <f ca="1">IF(PaymentSchedule[[#This Row],[PMT NO]]&lt;&gt;"",PaymentSchedule[[#This Row],[BEGINNING BALANCE]]*(InterestRate/PaymentsPerYear),"")</f>
        <v>8.7124951695906923</v>
      </c>
      <c r="J24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2380.0689143270306</v>
      </c>
      <c r="K246" s="23">
        <f ca="1">IF(PaymentSchedule[[#This Row],[PMT NO]]&lt;&gt;"",SUM(INDEX(PaymentSchedule[INTEREST],1,1):PaymentSchedule[[#This Row],[INTEREST]]),"")</f>
        <v>18130.259209873533</v>
      </c>
    </row>
    <row r="247" spans="2:11" x14ac:dyDescent="0.25">
      <c r="B247" s="24">
        <f ca="1">IF(LoanIsGood,IF(ROW()-ROW(PaymentSchedule[[#Headers],[PMT NO]])&gt;ScheduledNumberOfPayments,"",ROW()-ROW(PaymentSchedule[[#Headers],[PMT NO]])),"")</f>
        <v>231</v>
      </c>
      <c r="C247" s="22">
        <f ca="1">IF(PaymentSchedule[[#This Row],[PMT NO]]&lt;&gt;"",EOMONTH(LoanStartDate,ROW(PaymentSchedule[[#This Row],[PMT NO]])-ROW(PaymentSchedule[[#Headers],[PMT NO]])-2)+DAY(LoanStartDate),"")</f>
        <v>50572</v>
      </c>
      <c r="D247" s="23">
        <f ca="1">IF(PaymentSchedule[[#This Row],[PMT NO]]&lt;&gt;"",IF(ROW()-ROW(PaymentSchedule[[#Headers],[BEGINNING BALANCE]])=1,LoanAmount,INDEX(PaymentSchedule[ENDING BALANCE],ROW()-ROW(PaymentSchedule[[#Headers],[BEGINNING BALANCE]])-1)),"")</f>
        <v>2380.0689143270306</v>
      </c>
      <c r="E247" s="23">
        <f ca="1">IF(PaymentSchedule[[#This Row],[PMT NO]]&lt;&gt;"",ScheduledPayment,"")</f>
        <v>242.39213171976746</v>
      </c>
      <c r="F247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7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7" s="23">
        <f ca="1">IF(PaymentSchedule[[#This Row],[PMT NO]]&lt;&gt;"",PaymentSchedule[[#This Row],[TOTAL PAYMENT]]-PaymentSchedule[[#This Row],[INTEREST]],"")</f>
        <v>234.4585686720107</v>
      </c>
      <c r="I247" s="23">
        <f ca="1">IF(PaymentSchedule[[#This Row],[PMT NO]]&lt;&gt;"",PaymentSchedule[[#This Row],[BEGINNING BALANCE]]*(InterestRate/PaymentsPerYear),"")</f>
        <v>7.9335630477567696</v>
      </c>
      <c r="J247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2145.61034565502</v>
      </c>
      <c r="K247" s="23">
        <f ca="1">IF(PaymentSchedule[[#This Row],[PMT NO]]&lt;&gt;"",SUM(INDEX(PaymentSchedule[INTEREST],1,1):PaymentSchedule[[#This Row],[INTEREST]]),"")</f>
        <v>18138.192772921291</v>
      </c>
    </row>
    <row r="248" spans="2:11" x14ac:dyDescent="0.25">
      <c r="B248" s="24">
        <f ca="1">IF(LoanIsGood,IF(ROW()-ROW(PaymentSchedule[[#Headers],[PMT NO]])&gt;ScheduledNumberOfPayments,"",ROW()-ROW(PaymentSchedule[[#Headers],[PMT NO]])),"")</f>
        <v>232</v>
      </c>
      <c r="C248" s="22">
        <f ca="1">IF(PaymentSchedule[[#This Row],[PMT NO]]&lt;&gt;"",EOMONTH(LoanStartDate,ROW(PaymentSchedule[[#This Row],[PMT NO]])-ROW(PaymentSchedule[[#Headers],[PMT NO]])-2)+DAY(LoanStartDate),"")</f>
        <v>50602</v>
      </c>
      <c r="D248" s="23">
        <f ca="1">IF(PaymentSchedule[[#This Row],[PMT NO]]&lt;&gt;"",IF(ROW()-ROW(PaymentSchedule[[#Headers],[BEGINNING BALANCE]])=1,LoanAmount,INDEX(PaymentSchedule[ENDING BALANCE],ROW()-ROW(PaymentSchedule[[#Headers],[BEGINNING BALANCE]])-1)),"")</f>
        <v>2145.61034565502</v>
      </c>
      <c r="E248" s="23">
        <f ca="1">IF(PaymentSchedule[[#This Row],[PMT NO]]&lt;&gt;"",ScheduledPayment,"")</f>
        <v>242.39213171976746</v>
      </c>
      <c r="F248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8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8" s="23">
        <f ca="1">IF(PaymentSchedule[[#This Row],[PMT NO]]&lt;&gt;"",PaymentSchedule[[#This Row],[TOTAL PAYMENT]]-PaymentSchedule[[#This Row],[INTEREST]],"")</f>
        <v>235.24009723425073</v>
      </c>
      <c r="I248" s="23">
        <f ca="1">IF(PaymentSchedule[[#This Row],[PMT NO]]&lt;&gt;"",PaymentSchedule[[#This Row],[BEGINNING BALANCE]]*(InterestRate/PaymentsPerYear),"")</f>
        <v>7.1520344855167339</v>
      </c>
      <c r="J248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1910.3702484207693</v>
      </c>
      <c r="K248" s="23">
        <f ca="1">IF(PaymentSchedule[[#This Row],[PMT NO]]&lt;&gt;"",SUM(INDEX(PaymentSchedule[INTEREST],1,1):PaymentSchedule[[#This Row],[INTEREST]]),"")</f>
        <v>18145.344807406807</v>
      </c>
    </row>
    <row r="249" spans="2:11" x14ac:dyDescent="0.25">
      <c r="B249" s="24">
        <f ca="1">IF(LoanIsGood,IF(ROW()-ROW(PaymentSchedule[[#Headers],[PMT NO]])&gt;ScheduledNumberOfPayments,"",ROW()-ROW(PaymentSchedule[[#Headers],[PMT NO]])),"")</f>
        <v>233</v>
      </c>
      <c r="C249" s="22">
        <f ca="1">IF(PaymentSchedule[[#This Row],[PMT NO]]&lt;&gt;"",EOMONTH(LoanStartDate,ROW(PaymentSchedule[[#This Row],[PMT NO]])-ROW(PaymentSchedule[[#Headers],[PMT NO]])-2)+DAY(LoanStartDate),"")</f>
        <v>50633</v>
      </c>
      <c r="D249" s="23">
        <f ca="1">IF(PaymentSchedule[[#This Row],[PMT NO]]&lt;&gt;"",IF(ROW()-ROW(PaymentSchedule[[#Headers],[BEGINNING BALANCE]])=1,LoanAmount,INDEX(PaymentSchedule[ENDING BALANCE],ROW()-ROW(PaymentSchedule[[#Headers],[BEGINNING BALANCE]])-1)),"")</f>
        <v>1910.3702484207693</v>
      </c>
      <c r="E249" s="23">
        <f ca="1">IF(PaymentSchedule[[#This Row],[PMT NO]]&lt;&gt;"",ScheduledPayment,"")</f>
        <v>242.39213171976746</v>
      </c>
      <c r="F249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9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49" s="23">
        <f ca="1">IF(PaymentSchedule[[#This Row],[PMT NO]]&lt;&gt;"",PaymentSchedule[[#This Row],[TOTAL PAYMENT]]-PaymentSchedule[[#This Row],[INTEREST]],"")</f>
        <v>236.02423089169824</v>
      </c>
      <c r="I249" s="23">
        <f ca="1">IF(PaymentSchedule[[#This Row],[PMT NO]]&lt;&gt;"",PaymentSchedule[[#This Row],[BEGINNING BALANCE]]*(InterestRate/PaymentsPerYear),"")</f>
        <v>6.3679008280692315</v>
      </c>
      <c r="J249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1674.3460175290711</v>
      </c>
      <c r="K249" s="23">
        <f ca="1">IF(PaymentSchedule[[#This Row],[PMT NO]]&lt;&gt;"",SUM(INDEX(PaymentSchedule[INTEREST],1,1):PaymentSchedule[[#This Row],[INTEREST]]),"")</f>
        <v>18151.712708234878</v>
      </c>
    </row>
    <row r="250" spans="2:11" x14ac:dyDescent="0.25">
      <c r="B250" s="24">
        <f ca="1">IF(LoanIsGood,IF(ROW()-ROW(PaymentSchedule[[#Headers],[PMT NO]])&gt;ScheduledNumberOfPayments,"",ROW()-ROW(PaymentSchedule[[#Headers],[PMT NO]])),"")</f>
        <v>234</v>
      </c>
      <c r="C250" s="22">
        <f ca="1">IF(PaymentSchedule[[#This Row],[PMT NO]]&lt;&gt;"",EOMONTH(LoanStartDate,ROW(PaymentSchedule[[#This Row],[PMT NO]])-ROW(PaymentSchedule[[#Headers],[PMT NO]])-2)+DAY(LoanStartDate),"")</f>
        <v>50664</v>
      </c>
      <c r="D250" s="23">
        <f ca="1">IF(PaymentSchedule[[#This Row],[PMT NO]]&lt;&gt;"",IF(ROW()-ROW(PaymentSchedule[[#Headers],[BEGINNING BALANCE]])=1,LoanAmount,INDEX(PaymentSchedule[ENDING BALANCE],ROW()-ROW(PaymentSchedule[[#Headers],[BEGINNING BALANCE]])-1)),"")</f>
        <v>1674.3460175290711</v>
      </c>
      <c r="E250" s="23">
        <f ca="1">IF(PaymentSchedule[[#This Row],[PMT NO]]&lt;&gt;"",ScheduledPayment,"")</f>
        <v>242.39213171976746</v>
      </c>
      <c r="F250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50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50" s="23">
        <f ca="1">IF(PaymentSchedule[[#This Row],[PMT NO]]&lt;&gt;"",PaymentSchedule[[#This Row],[TOTAL PAYMENT]]-PaymentSchedule[[#This Row],[INTEREST]],"")</f>
        <v>236.8109783280039</v>
      </c>
      <c r="I250" s="23">
        <f ca="1">IF(PaymentSchedule[[#This Row],[PMT NO]]&lt;&gt;"",PaymentSchedule[[#This Row],[BEGINNING BALANCE]]*(InterestRate/PaymentsPerYear),"")</f>
        <v>5.5811533917635705</v>
      </c>
      <c r="J250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1437.5350392010673</v>
      </c>
      <c r="K250" s="23">
        <f ca="1">IF(PaymentSchedule[[#This Row],[PMT NO]]&lt;&gt;"",SUM(INDEX(PaymentSchedule[INTEREST],1,1):PaymentSchedule[[#This Row],[INTEREST]]),"")</f>
        <v>18157.29386162664</v>
      </c>
    </row>
    <row r="251" spans="2:11" x14ac:dyDescent="0.25">
      <c r="B251" s="24">
        <f ca="1">IF(LoanIsGood,IF(ROW()-ROW(PaymentSchedule[[#Headers],[PMT NO]])&gt;ScheduledNumberOfPayments,"",ROW()-ROW(PaymentSchedule[[#Headers],[PMT NO]])),"")</f>
        <v>235</v>
      </c>
      <c r="C251" s="22">
        <f ca="1">IF(PaymentSchedule[[#This Row],[PMT NO]]&lt;&gt;"",EOMONTH(LoanStartDate,ROW(PaymentSchedule[[#This Row],[PMT NO]])-ROW(PaymentSchedule[[#Headers],[PMT NO]])-2)+DAY(LoanStartDate),"")</f>
        <v>50694</v>
      </c>
      <c r="D251" s="23">
        <f ca="1">IF(PaymentSchedule[[#This Row],[PMT NO]]&lt;&gt;"",IF(ROW()-ROW(PaymentSchedule[[#Headers],[BEGINNING BALANCE]])=1,LoanAmount,INDEX(PaymentSchedule[ENDING BALANCE],ROW()-ROW(PaymentSchedule[[#Headers],[BEGINNING BALANCE]])-1)),"")</f>
        <v>1437.5350392010673</v>
      </c>
      <c r="E251" s="23">
        <f ca="1">IF(PaymentSchedule[[#This Row],[PMT NO]]&lt;&gt;"",ScheduledPayment,"")</f>
        <v>242.39213171976746</v>
      </c>
      <c r="F251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51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51" s="23">
        <f ca="1">IF(PaymentSchedule[[#This Row],[PMT NO]]&lt;&gt;"",PaymentSchedule[[#This Row],[TOTAL PAYMENT]]-PaymentSchedule[[#This Row],[INTEREST]],"")</f>
        <v>237.60034825576389</v>
      </c>
      <c r="I251" s="23">
        <f ca="1">IF(PaymentSchedule[[#This Row],[PMT NO]]&lt;&gt;"",PaymentSchedule[[#This Row],[BEGINNING BALANCE]]*(InterestRate/PaymentsPerYear),"")</f>
        <v>4.7917834640035579</v>
      </c>
      <c r="J251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1199.9346909453034</v>
      </c>
      <c r="K251" s="23">
        <f ca="1">IF(PaymentSchedule[[#This Row],[PMT NO]]&lt;&gt;"",SUM(INDEX(PaymentSchedule[INTEREST],1,1):PaymentSchedule[[#This Row],[INTEREST]]),"")</f>
        <v>18162.085645090643</v>
      </c>
    </row>
    <row r="252" spans="2:11" x14ac:dyDescent="0.25">
      <c r="B252" s="24">
        <f ca="1">IF(LoanIsGood,IF(ROW()-ROW(PaymentSchedule[[#Headers],[PMT NO]])&gt;ScheduledNumberOfPayments,"",ROW()-ROW(PaymentSchedule[[#Headers],[PMT NO]])),"")</f>
        <v>236</v>
      </c>
      <c r="C252" s="22">
        <f ca="1">IF(PaymentSchedule[[#This Row],[PMT NO]]&lt;&gt;"",EOMONTH(LoanStartDate,ROW(PaymentSchedule[[#This Row],[PMT NO]])-ROW(PaymentSchedule[[#Headers],[PMT NO]])-2)+DAY(LoanStartDate),"")</f>
        <v>50725</v>
      </c>
      <c r="D252" s="23">
        <f ca="1">IF(PaymentSchedule[[#This Row],[PMT NO]]&lt;&gt;"",IF(ROW()-ROW(PaymentSchedule[[#Headers],[BEGINNING BALANCE]])=1,LoanAmount,INDEX(PaymentSchedule[ENDING BALANCE],ROW()-ROW(PaymentSchedule[[#Headers],[BEGINNING BALANCE]])-1)),"")</f>
        <v>1199.9346909453034</v>
      </c>
      <c r="E252" s="23">
        <f ca="1">IF(PaymentSchedule[[#This Row],[PMT NO]]&lt;&gt;"",ScheduledPayment,"")</f>
        <v>242.39213171976746</v>
      </c>
      <c r="F252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52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52" s="23">
        <f ca="1">IF(PaymentSchedule[[#This Row],[PMT NO]]&lt;&gt;"",PaymentSchedule[[#This Row],[TOTAL PAYMENT]]-PaymentSchedule[[#This Row],[INTEREST]],"")</f>
        <v>238.39234941661644</v>
      </c>
      <c r="I252" s="23">
        <f ca="1">IF(PaymentSchedule[[#This Row],[PMT NO]]&lt;&gt;"",PaymentSchedule[[#This Row],[BEGINNING BALANCE]]*(InterestRate/PaymentsPerYear),"")</f>
        <v>3.9997823031510116</v>
      </c>
      <c r="J252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961.54234152868696</v>
      </c>
      <c r="K252" s="23">
        <f ca="1">IF(PaymentSchedule[[#This Row],[PMT NO]]&lt;&gt;"",SUM(INDEX(PaymentSchedule[INTEREST],1,1):PaymentSchedule[[#This Row],[INTEREST]]),"")</f>
        <v>18166.085427393795</v>
      </c>
    </row>
    <row r="253" spans="2:11" x14ac:dyDescent="0.25">
      <c r="B253" s="24">
        <f ca="1">IF(LoanIsGood,IF(ROW()-ROW(PaymentSchedule[[#Headers],[PMT NO]])&gt;ScheduledNumberOfPayments,"",ROW()-ROW(PaymentSchedule[[#Headers],[PMT NO]])),"")</f>
        <v>237</v>
      </c>
      <c r="C253" s="22">
        <f ca="1">IF(PaymentSchedule[[#This Row],[PMT NO]]&lt;&gt;"",EOMONTH(LoanStartDate,ROW(PaymentSchedule[[#This Row],[PMT NO]])-ROW(PaymentSchedule[[#Headers],[PMT NO]])-2)+DAY(LoanStartDate),"")</f>
        <v>50755</v>
      </c>
      <c r="D253" s="23">
        <f ca="1">IF(PaymentSchedule[[#This Row],[PMT NO]]&lt;&gt;"",IF(ROW()-ROW(PaymentSchedule[[#Headers],[BEGINNING BALANCE]])=1,LoanAmount,INDEX(PaymentSchedule[ENDING BALANCE],ROW()-ROW(PaymentSchedule[[#Headers],[BEGINNING BALANCE]])-1)),"")</f>
        <v>961.54234152868696</v>
      </c>
      <c r="E253" s="23">
        <f ca="1">IF(PaymentSchedule[[#This Row],[PMT NO]]&lt;&gt;"",ScheduledPayment,"")</f>
        <v>242.39213171976746</v>
      </c>
      <c r="F253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53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53" s="23">
        <f ca="1">IF(PaymentSchedule[[#This Row],[PMT NO]]&lt;&gt;"",PaymentSchedule[[#This Row],[TOTAL PAYMENT]]-PaymentSchedule[[#This Row],[INTEREST]],"")</f>
        <v>239.18699058133851</v>
      </c>
      <c r="I253" s="23">
        <f ca="1">IF(PaymentSchedule[[#This Row],[PMT NO]]&lt;&gt;"",PaymentSchedule[[#This Row],[BEGINNING BALANCE]]*(InterestRate/PaymentsPerYear),"")</f>
        <v>3.2051411384289565</v>
      </c>
      <c r="J253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722.35535094734848</v>
      </c>
      <c r="K253" s="23">
        <f ca="1">IF(PaymentSchedule[[#This Row],[PMT NO]]&lt;&gt;"",SUM(INDEX(PaymentSchedule[INTEREST],1,1):PaymentSchedule[[#This Row],[INTEREST]]),"")</f>
        <v>18169.290568532222</v>
      </c>
    </row>
    <row r="254" spans="2:11" x14ac:dyDescent="0.25">
      <c r="B254" s="24">
        <f ca="1">IF(LoanIsGood,IF(ROW()-ROW(PaymentSchedule[[#Headers],[PMT NO]])&gt;ScheduledNumberOfPayments,"",ROW()-ROW(PaymentSchedule[[#Headers],[PMT NO]])),"")</f>
        <v>238</v>
      </c>
      <c r="C254" s="22">
        <f ca="1">IF(PaymentSchedule[[#This Row],[PMT NO]]&lt;&gt;"",EOMONTH(LoanStartDate,ROW(PaymentSchedule[[#This Row],[PMT NO]])-ROW(PaymentSchedule[[#Headers],[PMT NO]])-2)+DAY(LoanStartDate),"")</f>
        <v>50786</v>
      </c>
      <c r="D254" s="23">
        <f ca="1">IF(PaymentSchedule[[#This Row],[PMT NO]]&lt;&gt;"",IF(ROW()-ROW(PaymentSchedule[[#Headers],[BEGINNING BALANCE]])=1,LoanAmount,INDEX(PaymentSchedule[ENDING BALANCE],ROW()-ROW(PaymentSchedule[[#Headers],[BEGINNING BALANCE]])-1)),"")</f>
        <v>722.35535094734848</v>
      </c>
      <c r="E254" s="23">
        <f ca="1">IF(PaymentSchedule[[#This Row],[PMT NO]]&lt;&gt;"",ScheduledPayment,"")</f>
        <v>242.39213171976746</v>
      </c>
      <c r="F254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54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54" s="23">
        <f ca="1">IF(PaymentSchedule[[#This Row],[PMT NO]]&lt;&gt;"",PaymentSchedule[[#This Row],[TOTAL PAYMENT]]-PaymentSchedule[[#This Row],[INTEREST]],"")</f>
        <v>239.98428054994298</v>
      </c>
      <c r="I254" s="23">
        <f ca="1">IF(PaymentSchedule[[#This Row],[PMT NO]]&lt;&gt;"",PaymentSchedule[[#This Row],[BEGINNING BALANCE]]*(InterestRate/PaymentsPerYear),"")</f>
        <v>2.4078511698244953</v>
      </c>
      <c r="J254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482.3710703974055</v>
      </c>
      <c r="K254" s="23">
        <f ca="1">IF(PaymentSchedule[[#This Row],[PMT NO]]&lt;&gt;"",SUM(INDEX(PaymentSchedule[INTEREST],1,1):PaymentSchedule[[#This Row],[INTEREST]]),"")</f>
        <v>18171.698419702047</v>
      </c>
    </row>
    <row r="255" spans="2:11" x14ac:dyDescent="0.25">
      <c r="B255" s="24">
        <f ca="1">IF(LoanIsGood,IF(ROW()-ROW(PaymentSchedule[[#Headers],[PMT NO]])&gt;ScheduledNumberOfPayments,"",ROW()-ROW(PaymentSchedule[[#Headers],[PMT NO]])),"")</f>
        <v>239</v>
      </c>
      <c r="C255" s="22">
        <f ca="1">IF(PaymentSchedule[[#This Row],[PMT NO]]&lt;&gt;"",EOMONTH(LoanStartDate,ROW(PaymentSchedule[[#This Row],[PMT NO]])-ROW(PaymentSchedule[[#Headers],[PMT NO]])-2)+DAY(LoanStartDate),"")</f>
        <v>50817</v>
      </c>
      <c r="D255" s="23">
        <f ca="1">IF(PaymentSchedule[[#This Row],[PMT NO]]&lt;&gt;"",IF(ROW()-ROW(PaymentSchedule[[#Headers],[BEGINNING BALANCE]])=1,LoanAmount,INDEX(PaymentSchedule[ENDING BALANCE],ROW()-ROW(PaymentSchedule[[#Headers],[BEGINNING BALANCE]])-1)),"")</f>
        <v>482.3710703974055</v>
      </c>
      <c r="E255" s="23">
        <f ca="1">IF(PaymentSchedule[[#This Row],[PMT NO]]&lt;&gt;"",ScheduledPayment,"")</f>
        <v>242.39213171976746</v>
      </c>
      <c r="F255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55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242.39213171976746</v>
      </c>
      <c r="H255" s="23">
        <f ca="1">IF(PaymentSchedule[[#This Row],[PMT NO]]&lt;&gt;"",PaymentSchedule[[#This Row],[TOTAL PAYMENT]]-PaymentSchedule[[#This Row],[INTEREST]],"")</f>
        <v>240.78422815177612</v>
      </c>
      <c r="I255" s="23">
        <f ca="1">IF(PaymentSchedule[[#This Row],[PMT NO]]&lt;&gt;"",PaymentSchedule[[#This Row],[BEGINNING BALANCE]]*(InterestRate/PaymentsPerYear),"")</f>
        <v>1.6079035679913518</v>
      </c>
      <c r="J255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241.58684224562938</v>
      </c>
      <c r="K255" s="23">
        <f ca="1">IF(PaymentSchedule[[#This Row],[PMT NO]]&lt;&gt;"",SUM(INDEX(PaymentSchedule[INTEREST],1,1):PaymentSchedule[[#This Row],[INTEREST]]),"")</f>
        <v>18173.306323270037</v>
      </c>
    </row>
    <row r="256" spans="2:11" x14ac:dyDescent="0.25">
      <c r="B256" s="24">
        <f ca="1">IF(LoanIsGood,IF(ROW()-ROW(PaymentSchedule[[#Headers],[PMT NO]])&gt;ScheduledNumberOfPayments,"",ROW()-ROW(PaymentSchedule[[#Headers],[PMT NO]])),"")</f>
        <v>240</v>
      </c>
      <c r="C256" s="22">
        <f ca="1">IF(PaymentSchedule[[#This Row],[PMT NO]]&lt;&gt;"",EOMONTH(LoanStartDate,ROW(PaymentSchedule[[#This Row],[PMT NO]])-ROW(PaymentSchedule[[#Headers],[PMT NO]])-2)+DAY(LoanStartDate),"")</f>
        <v>50845</v>
      </c>
      <c r="D256" s="23">
        <f ca="1">IF(PaymentSchedule[[#This Row],[PMT NO]]&lt;&gt;"",IF(ROW()-ROW(PaymentSchedule[[#Headers],[BEGINNING BALANCE]])=1,LoanAmount,INDEX(PaymentSchedule[ENDING BALANCE],ROW()-ROW(PaymentSchedule[[#Headers],[BEGINNING BALANCE]])-1)),"")</f>
        <v>241.58684224562938</v>
      </c>
      <c r="E256" s="23">
        <f ca="1">IF(PaymentSchedule[[#This Row],[PMT NO]]&lt;&gt;"",ScheduledPayment,"")</f>
        <v>242.39213171976746</v>
      </c>
      <c r="F256" s="23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56" s="23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241.58684224562938</v>
      </c>
      <c r="H256" s="23">
        <f ca="1">IF(PaymentSchedule[[#This Row],[PMT NO]]&lt;&gt;"",PaymentSchedule[[#This Row],[TOTAL PAYMENT]]-PaymentSchedule[[#This Row],[INTEREST]],"")</f>
        <v>240.78155277147729</v>
      </c>
      <c r="I256" s="23">
        <f ca="1">IF(PaymentSchedule[[#This Row],[PMT NO]]&lt;&gt;"",PaymentSchedule[[#This Row],[BEGINNING BALANCE]]*(InterestRate/PaymentsPerYear),"")</f>
        <v>0.80528947415209795</v>
      </c>
      <c r="J256" s="23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256" s="23">
        <f ca="1">IF(PaymentSchedule[[#This Row],[PMT NO]]&lt;&gt;"",SUM(INDEX(PaymentSchedule[INTEREST],1,1):PaymentSchedule[[#This Row],[INTEREST]]),"")</f>
        <v>18174.111612744189</v>
      </c>
    </row>
    <row r="257" spans="2:11" x14ac:dyDescent="0.25">
      <c r="B257" s="24" t="str">
        <f ca="1">IF(LoanIsGood,IF(ROW()-ROW(PaymentSchedule[[#Headers],[PMT NO]])&gt;ScheduledNumberOfPayments,"",ROW()-ROW(PaymentSchedule[[#Headers],[PMT NO]])),"")</f>
        <v/>
      </c>
      <c r="C257" s="22" t="str">
        <f ca="1">IF(PaymentSchedule[[#This Row],[PMT NO]]&lt;&gt;"",EOMONTH(LoanStartDate,ROW(PaymentSchedule[[#This Row],[PMT NO]])-ROW(PaymentSchedule[[#Headers],[PMT NO]])-2)+DAY(LoanStartDate),"")</f>
        <v/>
      </c>
      <c r="D25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57" s="23" t="str">
        <f ca="1">IF(PaymentSchedule[[#This Row],[PMT NO]]&lt;&gt;"",ScheduledPayment,"")</f>
        <v/>
      </c>
      <c r="F25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7" s="23" t="str">
        <f ca="1">IF(PaymentSchedule[[#This Row],[PMT NO]]&lt;&gt;"",PaymentSchedule[[#This Row],[TOTAL PAYMENT]]-PaymentSchedule[[#This Row],[INTEREST]],"")</f>
        <v/>
      </c>
      <c r="I257" s="23" t="str">
        <f ca="1">IF(PaymentSchedule[[#This Row],[PMT NO]]&lt;&gt;"",PaymentSchedule[[#This Row],[BEGINNING BALANCE]]*(InterestRate/PaymentsPerYear),"")</f>
        <v/>
      </c>
      <c r="J25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7" s="23" t="str">
        <f ca="1">IF(PaymentSchedule[[#This Row],[PMT NO]]&lt;&gt;"",SUM(INDEX(PaymentSchedule[INTEREST],1,1):PaymentSchedule[[#This Row],[INTEREST]]),"")</f>
        <v/>
      </c>
    </row>
    <row r="258" spans="2:11" x14ac:dyDescent="0.25">
      <c r="B258" s="24" t="str">
        <f ca="1">IF(LoanIsGood,IF(ROW()-ROW(PaymentSchedule[[#Headers],[PMT NO]])&gt;ScheduledNumberOfPayments,"",ROW()-ROW(PaymentSchedule[[#Headers],[PMT NO]])),"")</f>
        <v/>
      </c>
      <c r="C258" s="22" t="str">
        <f ca="1">IF(PaymentSchedule[[#This Row],[PMT NO]]&lt;&gt;"",EOMONTH(LoanStartDate,ROW(PaymentSchedule[[#This Row],[PMT NO]])-ROW(PaymentSchedule[[#Headers],[PMT NO]])-2)+DAY(LoanStartDate),"")</f>
        <v/>
      </c>
      <c r="D25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58" s="23" t="str">
        <f ca="1">IF(PaymentSchedule[[#This Row],[PMT NO]]&lt;&gt;"",ScheduledPayment,"")</f>
        <v/>
      </c>
      <c r="F25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8" s="23" t="str">
        <f ca="1">IF(PaymentSchedule[[#This Row],[PMT NO]]&lt;&gt;"",PaymentSchedule[[#This Row],[TOTAL PAYMENT]]-PaymentSchedule[[#This Row],[INTEREST]],"")</f>
        <v/>
      </c>
      <c r="I258" s="23" t="str">
        <f ca="1">IF(PaymentSchedule[[#This Row],[PMT NO]]&lt;&gt;"",PaymentSchedule[[#This Row],[BEGINNING BALANCE]]*(InterestRate/PaymentsPerYear),"")</f>
        <v/>
      </c>
      <c r="J25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8" s="23" t="str">
        <f ca="1">IF(PaymentSchedule[[#This Row],[PMT NO]]&lt;&gt;"",SUM(INDEX(PaymentSchedule[INTEREST],1,1):PaymentSchedule[[#This Row],[INTEREST]]),"")</f>
        <v/>
      </c>
    </row>
    <row r="259" spans="2:11" x14ac:dyDescent="0.25">
      <c r="B259" s="24" t="str">
        <f ca="1">IF(LoanIsGood,IF(ROW()-ROW(PaymentSchedule[[#Headers],[PMT NO]])&gt;ScheduledNumberOfPayments,"",ROW()-ROW(PaymentSchedule[[#Headers],[PMT NO]])),"")</f>
        <v/>
      </c>
      <c r="C259" s="22" t="str">
        <f ca="1">IF(PaymentSchedule[[#This Row],[PMT NO]]&lt;&gt;"",EOMONTH(LoanStartDate,ROW(PaymentSchedule[[#This Row],[PMT NO]])-ROW(PaymentSchedule[[#Headers],[PMT NO]])-2)+DAY(LoanStartDate),"")</f>
        <v/>
      </c>
      <c r="D25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59" s="23" t="str">
        <f ca="1">IF(PaymentSchedule[[#This Row],[PMT NO]]&lt;&gt;"",ScheduledPayment,"")</f>
        <v/>
      </c>
      <c r="F25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9" s="23" t="str">
        <f ca="1">IF(PaymentSchedule[[#This Row],[PMT NO]]&lt;&gt;"",PaymentSchedule[[#This Row],[TOTAL PAYMENT]]-PaymentSchedule[[#This Row],[INTEREST]],"")</f>
        <v/>
      </c>
      <c r="I259" s="23" t="str">
        <f ca="1">IF(PaymentSchedule[[#This Row],[PMT NO]]&lt;&gt;"",PaymentSchedule[[#This Row],[BEGINNING BALANCE]]*(InterestRate/PaymentsPerYear),"")</f>
        <v/>
      </c>
      <c r="J25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9" s="23" t="str">
        <f ca="1">IF(PaymentSchedule[[#This Row],[PMT NO]]&lt;&gt;"",SUM(INDEX(PaymentSchedule[INTEREST],1,1):PaymentSchedule[[#This Row],[INTEREST]]),"")</f>
        <v/>
      </c>
    </row>
    <row r="260" spans="2:11" x14ac:dyDescent="0.25">
      <c r="B260" s="24" t="str">
        <f ca="1">IF(LoanIsGood,IF(ROW()-ROW(PaymentSchedule[[#Headers],[PMT NO]])&gt;ScheduledNumberOfPayments,"",ROW()-ROW(PaymentSchedule[[#Headers],[PMT NO]])),"")</f>
        <v/>
      </c>
      <c r="C260" s="22" t="str">
        <f ca="1">IF(PaymentSchedule[[#This Row],[PMT NO]]&lt;&gt;"",EOMONTH(LoanStartDate,ROW(PaymentSchedule[[#This Row],[PMT NO]])-ROW(PaymentSchedule[[#Headers],[PMT NO]])-2)+DAY(LoanStartDate),"")</f>
        <v/>
      </c>
      <c r="D26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60" s="23" t="str">
        <f ca="1">IF(PaymentSchedule[[#This Row],[PMT NO]]&lt;&gt;"",ScheduledPayment,"")</f>
        <v/>
      </c>
      <c r="F26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0" s="23" t="str">
        <f ca="1">IF(PaymentSchedule[[#This Row],[PMT NO]]&lt;&gt;"",PaymentSchedule[[#This Row],[TOTAL PAYMENT]]-PaymentSchedule[[#This Row],[INTEREST]],"")</f>
        <v/>
      </c>
      <c r="I260" s="23" t="str">
        <f ca="1">IF(PaymentSchedule[[#This Row],[PMT NO]]&lt;&gt;"",PaymentSchedule[[#This Row],[BEGINNING BALANCE]]*(InterestRate/PaymentsPerYear),"")</f>
        <v/>
      </c>
      <c r="J26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0" s="23" t="str">
        <f ca="1">IF(PaymentSchedule[[#This Row],[PMT NO]]&lt;&gt;"",SUM(INDEX(PaymentSchedule[INTEREST],1,1):PaymentSchedule[[#This Row],[INTEREST]]),"")</f>
        <v/>
      </c>
    </row>
    <row r="261" spans="2:11" x14ac:dyDescent="0.25">
      <c r="B261" s="24" t="str">
        <f ca="1">IF(LoanIsGood,IF(ROW()-ROW(PaymentSchedule[[#Headers],[PMT NO]])&gt;ScheduledNumberOfPayments,"",ROW()-ROW(PaymentSchedule[[#Headers],[PMT NO]])),"")</f>
        <v/>
      </c>
      <c r="C261" s="22" t="str">
        <f ca="1">IF(PaymentSchedule[[#This Row],[PMT NO]]&lt;&gt;"",EOMONTH(LoanStartDate,ROW(PaymentSchedule[[#This Row],[PMT NO]])-ROW(PaymentSchedule[[#Headers],[PMT NO]])-2)+DAY(LoanStartDate),"")</f>
        <v/>
      </c>
      <c r="D26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61" s="23" t="str">
        <f ca="1">IF(PaymentSchedule[[#This Row],[PMT NO]]&lt;&gt;"",ScheduledPayment,"")</f>
        <v/>
      </c>
      <c r="F26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1" s="23" t="str">
        <f ca="1">IF(PaymentSchedule[[#This Row],[PMT NO]]&lt;&gt;"",PaymentSchedule[[#This Row],[TOTAL PAYMENT]]-PaymentSchedule[[#This Row],[INTEREST]],"")</f>
        <v/>
      </c>
      <c r="I261" s="23" t="str">
        <f ca="1">IF(PaymentSchedule[[#This Row],[PMT NO]]&lt;&gt;"",PaymentSchedule[[#This Row],[BEGINNING BALANCE]]*(InterestRate/PaymentsPerYear),"")</f>
        <v/>
      </c>
      <c r="J26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1" s="23" t="str">
        <f ca="1">IF(PaymentSchedule[[#This Row],[PMT NO]]&lt;&gt;"",SUM(INDEX(PaymentSchedule[INTEREST],1,1):PaymentSchedule[[#This Row],[INTEREST]]),"")</f>
        <v/>
      </c>
    </row>
    <row r="262" spans="2:11" x14ac:dyDescent="0.25">
      <c r="B262" s="24" t="str">
        <f ca="1">IF(LoanIsGood,IF(ROW()-ROW(PaymentSchedule[[#Headers],[PMT NO]])&gt;ScheduledNumberOfPayments,"",ROW()-ROW(PaymentSchedule[[#Headers],[PMT NO]])),"")</f>
        <v/>
      </c>
      <c r="C262" s="22" t="str">
        <f ca="1">IF(PaymentSchedule[[#This Row],[PMT NO]]&lt;&gt;"",EOMONTH(LoanStartDate,ROW(PaymentSchedule[[#This Row],[PMT NO]])-ROW(PaymentSchedule[[#Headers],[PMT NO]])-2)+DAY(LoanStartDate),"")</f>
        <v/>
      </c>
      <c r="D26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62" s="23" t="str">
        <f ca="1">IF(PaymentSchedule[[#This Row],[PMT NO]]&lt;&gt;"",ScheduledPayment,"")</f>
        <v/>
      </c>
      <c r="F26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2" s="23" t="str">
        <f ca="1">IF(PaymentSchedule[[#This Row],[PMT NO]]&lt;&gt;"",PaymentSchedule[[#This Row],[TOTAL PAYMENT]]-PaymentSchedule[[#This Row],[INTEREST]],"")</f>
        <v/>
      </c>
      <c r="I262" s="23" t="str">
        <f ca="1">IF(PaymentSchedule[[#This Row],[PMT NO]]&lt;&gt;"",PaymentSchedule[[#This Row],[BEGINNING BALANCE]]*(InterestRate/PaymentsPerYear),"")</f>
        <v/>
      </c>
      <c r="J26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2" s="23" t="str">
        <f ca="1">IF(PaymentSchedule[[#This Row],[PMT NO]]&lt;&gt;"",SUM(INDEX(PaymentSchedule[INTEREST],1,1):PaymentSchedule[[#This Row],[INTEREST]]),"")</f>
        <v/>
      </c>
    </row>
    <row r="263" spans="2:11" x14ac:dyDescent="0.25">
      <c r="B263" s="24" t="str">
        <f ca="1">IF(LoanIsGood,IF(ROW()-ROW(PaymentSchedule[[#Headers],[PMT NO]])&gt;ScheduledNumberOfPayments,"",ROW()-ROW(PaymentSchedule[[#Headers],[PMT NO]])),"")</f>
        <v/>
      </c>
      <c r="C263" s="22" t="str">
        <f ca="1">IF(PaymentSchedule[[#This Row],[PMT NO]]&lt;&gt;"",EOMONTH(LoanStartDate,ROW(PaymentSchedule[[#This Row],[PMT NO]])-ROW(PaymentSchedule[[#Headers],[PMT NO]])-2)+DAY(LoanStartDate),"")</f>
        <v/>
      </c>
      <c r="D26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63" s="23" t="str">
        <f ca="1">IF(PaymentSchedule[[#This Row],[PMT NO]]&lt;&gt;"",ScheduledPayment,"")</f>
        <v/>
      </c>
      <c r="F26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3" s="23" t="str">
        <f ca="1">IF(PaymentSchedule[[#This Row],[PMT NO]]&lt;&gt;"",PaymentSchedule[[#This Row],[TOTAL PAYMENT]]-PaymentSchedule[[#This Row],[INTEREST]],"")</f>
        <v/>
      </c>
      <c r="I263" s="23" t="str">
        <f ca="1">IF(PaymentSchedule[[#This Row],[PMT NO]]&lt;&gt;"",PaymentSchedule[[#This Row],[BEGINNING BALANCE]]*(InterestRate/PaymentsPerYear),"")</f>
        <v/>
      </c>
      <c r="J26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3" s="23" t="str">
        <f ca="1">IF(PaymentSchedule[[#This Row],[PMT NO]]&lt;&gt;"",SUM(INDEX(PaymentSchedule[INTEREST],1,1):PaymentSchedule[[#This Row],[INTEREST]]),"")</f>
        <v/>
      </c>
    </row>
    <row r="264" spans="2:11" x14ac:dyDescent="0.25">
      <c r="B264" s="24" t="str">
        <f ca="1">IF(LoanIsGood,IF(ROW()-ROW(PaymentSchedule[[#Headers],[PMT NO]])&gt;ScheduledNumberOfPayments,"",ROW()-ROW(PaymentSchedule[[#Headers],[PMT NO]])),"")</f>
        <v/>
      </c>
      <c r="C264" s="22" t="str">
        <f ca="1">IF(PaymentSchedule[[#This Row],[PMT NO]]&lt;&gt;"",EOMONTH(LoanStartDate,ROW(PaymentSchedule[[#This Row],[PMT NO]])-ROW(PaymentSchedule[[#Headers],[PMT NO]])-2)+DAY(LoanStartDate),"")</f>
        <v/>
      </c>
      <c r="D26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64" s="23" t="str">
        <f ca="1">IF(PaymentSchedule[[#This Row],[PMT NO]]&lt;&gt;"",ScheduledPayment,"")</f>
        <v/>
      </c>
      <c r="F26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4" s="23" t="str">
        <f ca="1">IF(PaymentSchedule[[#This Row],[PMT NO]]&lt;&gt;"",PaymentSchedule[[#This Row],[TOTAL PAYMENT]]-PaymentSchedule[[#This Row],[INTEREST]],"")</f>
        <v/>
      </c>
      <c r="I264" s="23" t="str">
        <f ca="1">IF(PaymentSchedule[[#This Row],[PMT NO]]&lt;&gt;"",PaymentSchedule[[#This Row],[BEGINNING BALANCE]]*(InterestRate/PaymentsPerYear),"")</f>
        <v/>
      </c>
      <c r="J26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4" s="23" t="str">
        <f ca="1">IF(PaymentSchedule[[#This Row],[PMT NO]]&lt;&gt;"",SUM(INDEX(PaymentSchedule[INTEREST],1,1):PaymentSchedule[[#This Row],[INTEREST]]),"")</f>
        <v/>
      </c>
    </row>
    <row r="265" spans="2:11" x14ac:dyDescent="0.25">
      <c r="B265" s="24" t="str">
        <f ca="1">IF(LoanIsGood,IF(ROW()-ROW(PaymentSchedule[[#Headers],[PMT NO]])&gt;ScheduledNumberOfPayments,"",ROW()-ROW(PaymentSchedule[[#Headers],[PMT NO]])),"")</f>
        <v/>
      </c>
      <c r="C265" s="22" t="str">
        <f ca="1">IF(PaymentSchedule[[#This Row],[PMT NO]]&lt;&gt;"",EOMONTH(LoanStartDate,ROW(PaymentSchedule[[#This Row],[PMT NO]])-ROW(PaymentSchedule[[#Headers],[PMT NO]])-2)+DAY(LoanStartDate),"")</f>
        <v/>
      </c>
      <c r="D26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65" s="23" t="str">
        <f ca="1">IF(PaymentSchedule[[#This Row],[PMT NO]]&lt;&gt;"",ScheduledPayment,"")</f>
        <v/>
      </c>
      <c r="F26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5" s="23" t="str">
        <f ca="1">IF(PaymentSchedule[[#This Row],[PMT NO]]&lt;&gt;"",PaymentSchedule[[#This Row],[TOTAL PAYMENT]]-PaymentSchedule[[#This Row],[INTEREST]],"")</f>
        <v/>
      </c>
      <c r="I265" s="23" t="str">
        <f ca="1">IF(PaymentSchedule[[#This Row],[PMT NO]]&lt;&gt;"",PaymentSchedule[[#This Row],[BEGINNING BALANCE]]*(InterestRate/PaymentsPerYear),"")</f>
        <v/>
      </c>
      <c r="J26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5" s="23" t="str">
        <f ca="1">IF(PaymentSchedule[[#This Row],[PMT NO]]&lt;&gt;"",SUM(INDEX(PaymentSchedule[INTEREST],1,1):PaymentSchedule[[#This Row],[INTEREST]]),"")</f>
        <v/>
      </c>
    </row>
    <row r="266" spans="2:11" x14ac:dyDescent="0.25">
      <c r="B266" s="24" t="str">
        <f ca="1">IF(LoanIsGood,IF(ROW()-ROW(PaymentSchedule[[#Headers],[PMT NO]])&gt;ScheduledNumberOfPayments,"",ROW()-ROW(PaymentSchedule[[#Headers],[PMT NO]])),"")</f>
        <v/>
      </c>
      <c r="C266" s="22" t="str">
        <f ca="1">IF(PaymentSchedule[[#This Row],[PMT NO]]&lt;&gt;"",EOMONTH(LoanStartDate,ROW(PaymentSchedule[[#This Row],[PMT NO]])-ROW(PaymentSchedule[[#Headers],[PMT NO]])-2)+DAY(LoanStartDate),"")</f>
        <v/>
      </c>
      <c r="D26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66" s="23" t="str">
        <f ca="1">IF(PaymentSchedule[[#This Row],[PMT NO]]&lt;&gt;"",ScheduledPayment,"")</f>
        <v/>
      </c>
      <c r="F26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6" s="23" t="str">
        <f ca="1">IF(PaymentSchedule[[#This Row],[PMT NO]]&lt;&gt;"",PaymentSchedule[[#This Row],[TOTAL PAYMENT]]-PaymentSchedule[[#This Row],[INTEREST]],"")</f>
        <v/>
      </c>
      <c r="I266" s="23" t="str">
        <f ca="1">IF(PaymentSchedule[[#This Row],[PMT NO]]&lt;&gt;"",PaymentSchedule[[#This Row],[BEGINNING BALANCE]]*(InterestRate/PaymentsPerYear),"")</f>
        <v/>
      </c>
      <c r="J26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6" s="23" t="str">
        <f ca="1">IF(PaymentSchedule[[#This Row],[PMT NO]]&lt;&gt;"",SUM(INDEX(PaymentSchedule[INTEREST],1,1):PaymentSchedule[[#This Row],[INTEREST]]),"")</f>
        <v/>
      </c>
    </row>
    <row r="267" spans="2:11" x14ac:dyDescent="0.25">
      <c r="B267" s="24" t="str">
        <f ca="1">IF(LoanIsGood,IF(ROW()-ROW(PaymentSchedule[[#Headers],[PMT NO]])&gt;ScheduledNumberOfPayments,"",ROW()-ROW(PaymentSchedule[[#Headers],[PMT NO]])),"")</f>
        <v/>
      </c>
      <c r="C267" s="22" t="str">
        <f ca="1">IF(PaymentSchedule[[#This Row],[PMT NO]]&lt;&gt;"",EOMONTH(LoanStartDate,ROW(PaymentSchedule[[#This Row],[PMT NO]])-ROW(PaymentSchedule[[#Headers],[PMT NO]])-2)+DAY(LoanStartDate),"")</f>
        <v/>
      </c>
      <c r="D26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67" s="23" t="str">
        <f ca="1">IF(PaymentSchedule[[#This Row],[PMT NO]]&lt;&gt;"",ScheduledPayment,"")</f>
        <v/>
      </c>
      <c r="F26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7" s="23" t="str">
        <f ca="1">IF(PaymentSchedule[[#This Row],[PMT NO]]&lt;&gt;"",PaymentSchedule[[#This Row],[TOTAL PAYMENT]]-PaymentSchedule[[#This Row],[INTEREST]],"")</f>
        <v/>
      </c>
      <c r="I267" s="23" t="str">
        <f ca="1">IF(PaymentSchedule[[#This Row],[PMT NO]]&lt;&gt;"",PaymentSchedule[[#This Row],[BEGINNING BALANCE]]*(InterestRate/PaymentsPerYear),"")</f>
        <v/>
      </c>
      <c r="J26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7" s="23" t="str">
        <f ca="1">IF(PaymentSchedule[[#This Row],[PMT NO]]&lt;&gt;"",SUM(INDEX(PaymentSchedule[INTEREST],1,1):PaymentSchedule[[#This Row],[INTEREST]]),"")</f>
        <v/>
      </c>
    </row>
    <row r="268" spans="2:11" x14ac:dyDescent="0.25">
      <c r="B268" s="24" t="str">
        <f ca="1">IF(LoanIsGood,IF(ROW()-ROW(PaymentSchedule[[#Headers],[PMT NO]])&gt;ScheduledNumberOfPayments,"",ROW()-ROW(PaymentSchedule[[#Headers],[PMT NO]])),"")</f>
        <v/>
      </c>
      <c r="C268" s="22" t="str">
        <f ca="1">IF(PaymentSchedule[[#This Row],[PMT NO]]&lt;&gt;"",EOMONTH(LoanStartDate,ROW(PaymentSchedule[[#This Row],[PMT NO]])-ROW(PaymentSchedule[[#Headers],[PMT NO]])-2)+DAY(LoanStartDate),"")</f>
        <v/>
      </c>
      <c r="D26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68" s="23" t="str">
        <f ca="1">IF(PaymentSchedule[[#This Row],[PMT NO]]&lt;&gt;"",ScheduledPayment,"")</f>
        <v/>
      </c>
      <c r="F26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8" s="23" t="str">
        <f ca="1">IF(PaymentSchedule[[#This Row],[PMT NO]]&lt;&gt;"",PaymentSchedule[[#This Row],[TOTAL PAYMENT]]-PaymentSchedule[[#This Row],[INTEREST]],"")</f>
        <v/>
      </c>
      <c r="I268" s="23" t="str">
        <f ca="1">IF(PaymentSchedule[[#This Row],[PMT NO]]&lt;&gt;"",PaymentSchedule[[#This Row],[BEGINNING BALANCE]]*(InterestRate/PaymentsPerYear),"")</f>
        <v/>
      </c>
      <c r="J26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8" s="23" t="str">
        <f ca="1">IF(PaymentSchedule[[#This Row],[PMT NO]]&lt;&gt;"",SUM(INDEX(PaymentSchedule[INTEREST],1,1):PaymentSchedule[[#This Row],[INTEREST]]),"")</f>
        <v/>
      </c>
    </row>
    <row r="269" spans="2:11" x14ac:dyDescent="0.25">
      <c r="B269" s="24" t="str">
        <f ca="1">IF(LoanIsGood,IF(ROW()-ROW(PaymentSchedule[[#Headers],[PMT NO]])&gt;ScheduledNumberOfPayments,"",ROW()-ROW(PaymentSchedule[[#Headers],[PMT NO]])),"")</f>
        <v/>
      </c>
      <c r="C269" s="22" t="str">
        <f ca="1">IF(PaymentSchedule[[#This Row],[PMT NO]]&lt;&gt;"",EOMONTH(LoanStartDate,ROW(PaymentSchedule[[#This Row],[PMT NO]])-ROW(PaymentSchedule[[#Headers],[PMT NO]])-2)+DAY(LoanStartDate),"")</f>
        <v/>
      </c>
      <c r="D26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69" s="23" t="str">
        <f ca="1">IF(PaymentSchedule[[#This Row],[PMT NO]]&lt;&gt;"",ScheduledPayment,"")</f>
        <v/>
      </c>
      <c r="F26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9" s="23" t="str">
        <f ca="1">IF(PaymentSchedule[[#This Row],[PMT NO]]&lt;&gt;"",PaymentSchedule[[#This Row],[TOTAL PAYMENT]]-PaymentSchedule[[#This Row],[INTEREST]],"")</f>
        <v/>
      </c>
      <c r="I269" s="23" t="str">
        <f ca="1">IF(PaymentSchedule[[#This Row],[PMT NO]]&lt;&gt;"",PaymentSchedule[[#This Row],[BEGINNING BALANCE]]*(InterestRate/PaymentsPerYear),"")</f>
        <v/>
      </c>
      <c r="J26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9" s="23" t="str">
        <f ca="1">IF(PaymentSchedule[[#This Row],[PMT NO]]&lt;&gt;"",SUM(INDEX(PaymentSchedule[INTEREST],1,1):PaymentSchedule[[#This Row],[INTEREST]]),"")</f>
        <v/>
      </c>
    </row>
    <row r="270" spans="2:11" x14ac:dyDescent="0.25">
      <c r="B270" s="24" t="str">
        <f ca="1">IF(LoanIsGood,IF(ROW()-ROW(PaymentSchedule[[#Headers],[PMT NO]])&gt;ScheduledNumberOfPayments,"",ROW()-ROW(PaymentSchedule[[#Headers],[PMT NO]])),"")</f>
        <v/>
      </c>
      <c r="C270" s="22" t="str">
        <f ca="1">IF(PaymentSchedule[[#This Row],[PMT NO]]&lt;&gt;"",EOMONTH(LoanStartDate,ROW(PaymentSchedule[[#This Row],[PMT NO]])-ROW(PaymentSchedule[[#Headers],[PMT NO]])-2)+DAY(LoanStartDate),"")</f>
        <v/>
      </c>
      <c r="D27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70" s="23" t="str">
        <f ca="1">IF(PaymentSchedule[[#This Row],[PMT NO]]&lt;&gt;"",ScheduledPayment,"")</f>
        <v/>
      </c>
      <c r="F27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0" s="23" t="str">
        <f ca="1">IF(PaymentSchedule[[#This Row],[PMT NO]]&lt;&gt;"",PaymentSchedule[[#This Row],[TOTAL PAYMENT]]-PaymentSchedule[[#This Row],[INTEREST]],"")</f>
        <v/>
      </c>
      <c r="I270" s="23" t="str">
        <f ca="1">IF(PaymentSchedule[[#This Row],[PMT NO]]&lt;&gt;"",PaymentSchedule[[#This Row],[BEGINNING BALANCE]]*(InterestRate/PaymentsPerYear),"")</f>
        <v/>
      </c>
      <c r="J27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0" s="23" t="str">
        <f ca="1">IF(PaymentSchedule[[#This Row],[PMT NO]]&lt;&gt;"",SUM(INDEX(PaymentSchedule[INTEREST],1,1):PaymentSchedule[[#This Row],[INTEREST]]),"")</f>
        <v/>
      </c>
    </row>
    <row r="271" spans="2:11" x14ac:dyDescent="0.25">
      <c r="B271" s="24" t="str">
        <f ca="1">IF(LoanIsGood,IF(ROW()-ROW(PaymentSchedule[[#Headers],[PMT NO]])&gt;ScheduledNumberOfPayments,"",ROW()-ROW(PaymentSchedule[[#Headers],[PMT NO]])),"")</f>
        <v/>
      </c>
      <c r="C271" s="22" t="str">
        <f ca="1">IF(PaymentSchedule[[#This Row],[PMT NO]]&lt;&gt;"",EOMONTH(LoanStartDate,ROW(PaymentSchedule[[#This Row],[PMT NO]])-ROW(PaymentSchedule[[#Headers],[PMT NO]])-2)+DAY(LoanStartDate),"")</f>
        <v/>
      </c>
      <c r="D27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71" s="23" t="str">
        <f ca="1">IF(PaymentSchedule[[#This Row],[PMT NO]]&lt;&gt;"",ScheduledPayment,"")</f>
        <v/>
      </c>
      <c r="F27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1" s="23" t="str">
        <f ca="1">IF(PaymentSchedule[[#This Row],[PMT NO]]&lt;&gt;"",PaymentSchedule[[#This Row],[TOTAL PAYMENT]]-PaymentSchedule[[#This Row],[INTEREST]],"")</f>
        <v/>
      </c>
      <c r="I271" s="23" t="str">
        <f ca="1">IF(PaymentSchedule[[#This Row],[PMT NO]]&lt;&gt;"",PaymentSchedule[[#This Row],[BEGINNING BALANCE]]*(InterestRate/PaymentsPerYear),"")</f>
        <v/>
      </c>
      <c r="J27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1" s="23" t="str">
        <f ca="1">IF(PaymentSchedule[[#This Row],[PMT NO]]&lt;&gt;"",SUM(INDEX(PaymentSchedule[INTEREST],1,1):PaymentSchedule[[#This Row],[INTEREST]]),"")</f>
        <v/>
      </c>
    </row>
    <row r="272" spans="2:11" x14ac:dyDescent="0.25">
      <c r="B272" s="24" t="str">
        <f ca="1">IF(LoanIsGood,IF(ROW()-ROW(PaymentSchedule[[#Headers],[PMT NO]])&gt;ScheduledNumberOfPayments,"",ROW()-ROW(PaymentSchedule[[#Headers],[PMT NO]])),"")</f>
        <v/>
      </c>
      <c r="C272" s="22" t="str">
        <f ca="1">IF(PaymentSchedule[[#This Row],[PMT NO]]&lt;&gt;"",EOMONTH(LoanStartDate,ROW(PaymentSchedule[[#This Row],[PMT NO]])-ROW(PaymentSchedule[[#Headers],[PMT NO]])-2)+DAY(LoanStartDate),"")</f>
        <v/>
      </c>
      <c r="D27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72" s="23" t="str">
        <f ca="1">IF(PaymentSchedule[[#This Row],[PMT NO]]&lt;&gt;"",ScheduledPayment,"")</f>
        <v/>
      </c>
      <c r="F27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2" s="23" t="str">
        <f ca="1">IF(PaymentSchedule[[#This Row],[PMT NO]]&lt;&gt;"",PaymentSchedule[[#This Row],[TOTAL PAYMENT]]-PaymentSchedule[[#This Row],[INTEREST]],"")</f>
        <v/>
      </c>
      <c r="I272" s="23" t="str">
        <f ca="1">IF(PaymentSchedule[[#This Row],[PMT NO]]&lt;&gt;"",PaymentSchedule[[#This Row],[BEGINNING BALANCE]]*(InterestRate/PaymentsPerYear),"")</f>
        <v/>
      </c>
      <c r="J27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2" s="23" t="str">
        <f ca="1">IF(PaymentSchedule[[#This Row],[PMT NO]]&lt;&gt;"",SUM(INDEX(PaymentSchedule[INTEREST],1,1):PaymentSchedule[[#This Row],[INTEREST]]),"")</f>
        <v/>
      </c>
    </row>
    <row r="273" spans="2:11" x14ac:dyDescent="0.25">
      <c r="B273" s="24" t="str">
        <f ca="1">IF(LoanIsGood,IF(ROW()-ROW(PaymentSchedule[[#Headers],[PMT NO]])&gt;ScheduledNumberOfPayments,"",ROW()-ROW(PaymentSchedule[[#Headers],[PMT NO]])),"")</f>
        <v/>
      </c>
      <c r="C273" s="22" t="str">
        <f ca="1">IF(PaymentSchedule[[#This Row],[PMT NO]]&lt;&gt;"",EOMONTH(LoanStartDate,ROW(PaymentSchedule[[#This Row],[PMT NO]])-ROW(PaymentSchedule[[#Headers],[PMT NO]])-2)+DAY(LoanStartDate),"")</f>
        <v/>
      </c>
      <c r="D27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73" s="23" t="str">
        <f ca="1">IF(PaymentSchedule[[#This Row],[PMT NO]]&lt;&gt;"",ScheduledPayment,"")</f>
        <v/>
      </c>
      <c r="F27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3" s="23" t="str">
        <f ca="1">IF(PaymentSchedule[[#This Row],[PMT NO]]&lt;&gt;"",PaymentSchedule[[#This Row],[TOTAL PAYMENT]]-PaymentSchedule[[#This Row],[INTEREST]],"")</f>
        <v/>
      </c>
      <c r="I273" s="23" t="str">
        <f ca="1">IF(PaymentSchedule[[#This Row],[PMT NO]]&lt;&gt;"",PaymentSchedule[[#This Row],[BEGINNING BALANCE]]*(InterestRate/PaymentsPerYear),"")</f>
        <v/>
      </c>
      <c r="J27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3" s="23" t="str">
        <f ca="1">IF(PaymentSchedule[[#This Row],[PMT NO]]&lt;&gt;"",SUM(INDEX(PaymentSchedule[INTEREST],1,1):PaymentSchedule[[#This Row],[INTEREST]]),"")</f>
        <v/>
      </c>
    </row>
    <row r="274" spans="2:11" x14ac:dyDescent="0.25">
      <c r="B274" s="24" t="str">
        <f ca="1">IF(LoanIsGood,IF(ROW()-ROW(PaymentSchedule[[#Headers],[PMT NO]])&gt;ScheduledNumberOfPayments,"",ROW()-ROW(PaymentSchedule[[#Headers],[PMT NO]])),"")</f>
        <v/>
      </c>
      <c r="C274" s="22" t="str">
        <f ca="1">IF(PaymentSchedule[[#This Row],[PMT NO]]&lt;&gt;"",EOMONTH(LoanStartDate,ROW(PaymentSchedule[[#This Row],[PMT NO]])-ROW(PaymentSchedule[[#Headers],[PMT NO]])-2)+DAY(LoanStartDate),"")</f>
        <v/>
      </c>
      <c r="D27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74" s="23" t="str">
        <f ca="1">IF(PaymentSchedule[[#This Row],[PMT NO]]&lt;&gt;"",ScheduledPayment,"")</f>
        <v/>
      </c>
      <c r="F27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4" s="23" t="str">
        <f ca="1">IF(PaymentSchedule[[#This Row],[PMT NO]]&lt;&gt;"",PaymentSchedule[[#This Row],[TOTAL PAYMENT]]-PaymentSchedule[[#This Row],[INTEREST]],"")</f>
        <v/>
      </c>
      <c r="I274" s="23" t="str">
        <f ca="1">IF(PaymentSchedule[[#This Row],[PMT NO]]&lt;&gt;"",PaymentSchedule[[#This Row],[BEGINNING BALANCE]]*(InterestRate/PaymentsPerYear),"")</f>
        <v/>
      </c>
      <c r="J27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4" s="23" t="str">
        <f ca="1">IF(PaymentSchedule[[#This Row],[PMT NO]]&lt;&gt;"",SUM(INDEX(PaymentSchedule[INTEREST],1,1):PaymentSchedule[[#This Row],[INTEREST]]),"")</f>
        <v/>
      </c>
    </row>
    <row r="275" spans="2:11" x14ac:dyDescent="0.25">
      <c r="B275" s="24" t="str">
        <f ca="1">IF(LoanIsGood,IF(ROW()-ROW(PaymentSchedule[[#Headers],[PMT NO]])&gt;ScheduledNumberOfPayments,"",ROW()-ROW(PaymentSchedule[[#Headers],[PMT NO]])),"")</f>
        <v/>
      </c>
      <c r="C275" s="22" t="str">
        <f ca="1">IF(PaymentSchedule[[#This Row],[PMT NO]]&lt;&gt;"",EOMONTH(LoanStartDate,ROW(PaymentSchedule[[#This Row],[PMT NO]])-ROW(PaymentSchedule[[#Headers],[PMT NO]])-2)+DAY(LoanStartDate),"")</f>
        <v/>
      </c>
      <c r="D27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75" s="23" t="str">
        <f ca="1">IF(PaymentSchedule[[#This Row],[PMT NO]]&lt;&gt;"",ScheduledPayment,"")</f>
        <v/>
      </c>
      <c r="F27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5" s="23" t="str">
        <f ca="1">IF(PaymentSchedule[[#This Row],[PMT NO]]&lt;&gt;"",PaymentSchedule[[#This Row],[TOTAL PAYMENT]]-PaymentSchedule[[#This Row],[INTEREST]],"")</f>
        <v/>
      </c>
      <c r="I275" s="23" t="str">
        <f ca="1">IF(PaymentSchedule[[#This Row],[PMT NO]]&lt;&gt;"",PaymentSchedule[[#This Row],[BEGINNING BALANCE]]*(InterestRate/PaymentsPerYear),"")</f>
        <v/>
      </c>
      <c r="J27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5" s="23" t="str">
        <f ca="1">IF(PaymentSchedule[[#This Row],[PMT NO]]&lt;&gt;"",SUM(INDEX(PaymentSchedule[INTEREST],1,1):PaymentSchedule[[#This Row],[INTEREST]]),"")</f>
        <v/>
      </c>
    </row>
    <row r="276" spans="2:11" x14ac:dyDescent="0.25">
      <c r="B276" s="24" t="str">
        <f ca="1">IF(LoanIsGood,IF(ROW()-ROW(PaymentSchedule[[#Headers],[PMT NO]])&gt;ScheduledNumberOfPayments,"",ROW()-ROW(PaymentSchedule[[#Headers],[PMT NO]])),"")</f>
        <v/>
      </c>
      <c r="C276" s="22" t="str">
        <f ca="1">IF(PaymentSchedule[[#This Row],[PMT NO]]&lt;&gt;"",EOMONTH(LoanStartDate,ROW(PaymentSchedule[[#This Row],[PMT NO]])-ROW(PaymentSchedule[[#Headers],[PMT NO]])-2)+DAY(LoanStartDate),"")</f>
        <v/>
      </c>
      <c r="D27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76" s="23" t="str">
        <f ca="1">IF(PaymentSchedule[[#This Row],[PMT NO]]&lt;&gt;"",ScheduledPayment,"")</f>
        <v/>
      </c>
      <c r="F27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6" s="23" t="str">
        <f ca="1">IF(PaymentSchedule[[#This Row],[PMT NO]]&lt;&gt;"",PaymentSchedule[[#This Row],[TOTAL PAYMENT]]-PaymentSchedule[[#This Row],[INTEREST]],"")</f>
        <v/>
      </c>
      <c r="I276" s="23" t="str">
        <f ca="1">IF(PaymentSchedule[[#This Row],[PMT NO]]&lt;&gt;"",PaymentSchedule[[#This Row],[BEGINNING BALANCE]]*(InterestRate/PaymentsPerYear),"")</f>
        <v/>
      </c>
      <c r="J27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6" s="23" t="str">
        <f ca="1">IF(PaymentSchedule[[#This Row],[PMT NO]]&lt;&gt;"",SUM(INDEX(PaymentSchedule[INTEREST],1,1):PaymentSchedule[[#This Row],[INTEREST]]),"")</f>
        <v/>
      </c>
    </row>
    <row r="277" spans="2:11" x14ac:dyDescent="0.25">
      <c r="B277" s="24" t="str">
        <f ca="1">IF(LoanIsGood,IF(ROW()-ROW(PaymentSchedule[[#Headers],[PMT NO]])&gt;ScheduledNumberOfPayments,"",ROW()-ROW(PaymentSchedule[[#Headers],[PMT NO]])),"")</f>
        <v/>
      </c>
      <c r="C277" s="22" t="str">
        <f ca="1">IF(PaymentSchedule[[#This Row],[PMT NO]]&lt;&gt;"",EOMONTH(LoanStartDate,ROW(PaymentSchedule[[#This Row],[PMT NO]])-ROW(PaymentSchedule[[#Headers],[PMT NO]])-2)+DAY(LoanStartDate),"")</f>
        <v/>
      </c>
      <c r="D27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77" s="23" t="str">
        <f ca="1">IF(PaymentSchedule[[#This Row],[PMT NO]]&lt;&gt;"",ScheduledPayment,"")</f>
        <v/>
      </c>
      <c r="F27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7" s="23" t="str">
        <f ca="1">IF(PaymentSchedule[[#This Row],[PMT NO]]&lt;&gt;"",PaymentSchedule[[#This Row],[TOTAL PAYMENT]]-PaymentSchedule[[#This Row],[INTEREST]],"")</f>
        <v/>
      </c>
      <c r="I277" s="23" t="str">
        <f ca="1">IF(PaymentSchedule[[#This Row],[PMT NO]]&lt;&gt;"",PaymentSchedule[[#This Row],[BEGINNING BALANCE]]*(InterestRate/PaymentsPerYear),"")</f>
        <v/>
      </c>
      <c r="J27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7" s="23" t="str">
        <f ca="1">IF(PaymentSchedule[[#This Row],[PMT NO]]&lt;&gt;"",SUM(INDEX(PaymentSchedule[INTEREST],1,1):PaymentSchedule[[#This Row],[INTEREST]]),"")</f>
        <v/>
      </c>
    </row>
    <row r="278" spans="2:11" x14ac:dyDescent="0.25">
      <c r="B278" s="24" t="str">
        <f ca="1">IF(LoanIsGood,IF(ROW()-ROW(PaymentSchedule[[#Headers],[PMT NO]])&gt;ScheduledNumberOfPayments,"",ROW()-ROW(PaymentSchedule[[#Headers],[PMT NO]])),"")</f>
        <v/>
      </c>
      <c r="C278" s="22" t="str">
        <f ca="1">IF(PaymentSchedule[[#This Row],[PMT NO]]&lt;&gt;"",EOMONTH(LoanStartDate,ROW(PaymentSchedule[[#This Row],[PMT NO]])-ROW(PaymentSchedule[[#Headers],[PMT NO]])-2)+DAY(LoanStartDate),"")</f>
        <v/>
      </c>
      <c r="D27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78" s="23" t="str">
        <f ca="1">IF(PaymentSchedule[[#This Row],[PMT NO]]&lt;&gt;"",ScheduledPayment,"")</f>
        <v/>
      </c>
      <c r="F27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8" s="23" t="str">
        <f ca="1">IF(PaymentSchedule[[#This Row],[PMT NO]]&lt;&gt;"",PaymentSchedule[[#This Row],[TOTAL PAYMENT]]-PaymentSchedule[[#This Row],[INTEREST]],"")</f>
        <v/>
      </c>
      <c r="I278" s="23" t="str">
        <f ca="1">IF(PaymentSchedule[[#This Row],[PMT NO]]&lt;&gt;"",PaymentSchedule[[#This Row],[BEGINNING BALANCE]]*(InterestRate/PaymentsPerYear),"")</f>
        <v/>
      </c>
      <c r="J27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8" s="23" t="str">
        <f ca="1">IF(PaymentSchedule[[#This Row],[PMT NO]]&lt;&gt;"",SUM(INDEX(PaymentSchedule[INTEREST],1,1):PaymentSchedule[[#This Row],[INTEREST]]),"")</f>
        <v/>
      </c>
    </row>
    <row r="279" spans="2:11" x14ac:dyDescent="0.25">
      <c r="B279" s="24" t="str">
        <f ca="1">IF(LoanIsGood,IF(ROW()-ROW(PaymentSchedule[[#Headers],[PMT NO]])&gt;ScheduledNumberOfPayments,"",ROW()-ROW(PaymentSchedule[[#Headers],[PMT NO]])),"")</f>
        <v/>
      </c>
      <c r="C279" s="22" t="str">
        <f ca="1">IF(PaymentSchedule[[#This Row],[PMT NO]]&lt;&gt;"",EOMONTH(LoanStartDate,ROW(PaymentSchedule[[#This Row],[PMT NO]])-ROW(PaymentSchedule[[#Headers],[PMT NO]])-2)+DAY(LoanStartDate),"")</f>
        <v/>
      </c>
      <c r="D27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79" s="23" t="str">
        <f ca="1">IF(PaymentSchedule[[#This Row],[PMT NO]]&lt;&gt;"",ScheduledPayment,"")</f>
        <v/>
      </c>
      <c r="F27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9" s="23" t="str">
        <f ca="1">IF(PaymentSchedule[[#This Row],[PMT NO]]&lt;&gt;"",PaymentSchedule[[#This Row],[TOTAL PAYMENT]]-PaymentSchedule[[#This Row],[INTEREST]],"")</f>
        <v/>
      </c>
      <c r="I279" s="23" t="str">
        <f ca="1">IF(PaymentSchedule[[#This Row],[PMT NO]]&lt;&gt;"",PaymentSchedule[[#This Row],[BEGINNING BALANCE]]*(InterestRate/PaymentsPerYear),"")</f>
        <v/>
      </c>
      <c r="J27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9" s="23" t="str">
        <f ca="1">IF(PaymentSchedule[[#This Row],[PMT NO]]&lt;&gt;"",SUM(INDEX(PaymentSchedule[INTEREST],1,1):PaymentSchedule[[#This Row],[INTEREST]]),"")</f>
        <v/>
      </c>
    </row>
    <row r="280" spans="2:11" x14ac:dyDescent="0.25">
      <c r="B280" s="24" t="str">
        <f ca="1">IF(LoanIsGood,IF(ROW()-ROW(PaymentSchedule[[#Headers],[PMT NO]])&gt;ScheduledNumberOfPayments,"",ROW()-ROW(PaymentSchedule[[#Headers],[PMT NO]])),"")</f>
        <v/>
      </c>
      <c r="C280" s="22" t="str">
        <f ca="1">IF(PaymentSchedule[[#This Row],[PMT NO]]&lt;&gt;"",EOMONTH(LoanStartDate,ROW(PaymentSchedule[[#This Row],[PMT NO]])-ROW(PaymentSchedule[[#Headers],[PMT NO]])-2)+DAY(LoanStartDate),"")</f>
        <v/>
      </c>
      <c r="D28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80" s="23" t="str">
        <f ca="1">IF(PaymentSchedule[[#This Row],[PMT NO]]&lt;&gt;"",ScheduledPayment,"")</f>
        <v/>
      </c>
      <c r="F28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0" s="23" t="str">
        <f ca="1">IF(PaymentSchedule[[#This Row],[PMT NO]]&lt;&gt;"",PaymentSchedule[[#This Row],[TOTAL PAYMENT]]-PaymentSchedule[[#This Row],[INTEREST]],"")</f>
        <v/>
      </c>
      <c r="I280" s="23" t="str">
        <f ca="1">IF(PaymentSchedule[[#This Row],[PMT NO]]&lt;&gt;"",PaymentSchedule[[#This Row],[BEGINNING BALANCE]]*(InterestRate/PaymentsPerYear),"")</f>
        <v/>
      </c>
      <c r="J28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0" s="23" t="str">
        <f ca="1">IF(PaymentSchedule[[#This Row],[PMT NO]]&lt;&gt;"",SUM(INDEX(PaymentSchedule[INTEREST],1,1):PaymentSchedule[[#This Row],[INTEREST]]),"")</f>
        <v/>
      </c>
    </row>
    <row r="281" spans="2:11" x14ac:dyDescent="0.25">
      <c r="B281" s="24" t="str">
        <f ca="1">IF(LoanIsGood,IF(ROW()-ROW(PaymentSchedule[[#Headers],[PMT NO]])&gt;ScheduledNumberOfPayments,"",ROW()-ROW(PaymentSchedule[[#Headers],[PMT NO]])),"")</f>
        <v/>
      </c>
      <c r="C281" s="22" t="str">
        <f ca="1">IF(PaymentSchedule[[#This Row],[PMT NO]]&lt;&gt;"",EOMONTH(LoanStartDate,ROW(PaymentSchedule[[#This Row],[PMT NO]])-ROW(PaymentSchedule[[#Headers],[PMT NO]])-2)+DAY(LoanStartDate),"")</f>
        <v/>
      </c>
      <c r="D28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81" s="23" t="str">
        <f ca="1">IF(PaymentSchedule[[#This Row],[PMT NO]]&lt;&gt;"",ScheduledPayment,"")</f>
        <v/>
      </c>
      <c r="F28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1" s="23" t="str">
        <f ca="1">IF(PaymentSchedule[[#This Row],[PMT NO]]&lt;&gt;"",PaymentSchedule[[#This Row],[TOTAL PAYMENT]]-PaymentSchedule[[#This Row],[INTEREST]],"")</f>
        <v/>
      </c>
      <c r="I281" s="23" t="str">
        <f ca="1">IF(PaymentSchedule[[#This Row],[PMT NO]]&lt;&gt;"",PaymentSchedule[[#This Row],[BEGINNING BALANCE]]*(InterestRate/PaymentsPerYear),"")</f>
        <v/>
      </c>
      <c r="J28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1" s="23" t="str">
        <f ca="1">IF(PaymentSchedule[[#This Row],[PMT NO]]&lt;&gt;"",SUM(INDEX(PaymentSchedule[INTEREST],1,1):PaymentSchedule[[#This Row],[INTEREST]]),"")</f>
        <v/>
      </c>
    </row>
    <row r="282" spans="2:11" x14ac:dyDescent="0.25">
      <c r="B282" s="24" t="str">
        <f ca="1">IF(LoanIsGood,IF(ROW()-ROW(PaymentSchedule[[#Headers],[PMT NO]])&gt;ScheduledNumberOfPayments,"",ROW()-ROW(PaymentSchedule[[#Headers],[PMT NO]])),"")</f>
        <v/>
      </c>
      <c r="C282" s="22" t="str">
        <f ca="1">IF(PaymentSchedule[[#This Row],[PMT NO]]&lt;&gt;"",EOMONTH(LoanStartDate,ROW(PaymentSchedule[[#This Row],[PMT NO]])-ROW(PaymentSchedule[[#Headers],[PMT NO]])-2)+DAY(LoanStartDate),"")</f>
        <v/>
      </c>
      <c r="D28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82" s="23" t="str">
        <f ca="1">IF(PaymentSchedule[[#This Row],[PMT NO]]&lt;&gt;"",ScheduledPayment,"")</f>
        <v/>
      </c>
      <c r="F28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2" s="23" t="str">
        <f ca="1">IF(PaymentSchedule[[#This Row],[PMT NO]]&lt;&gt;"",PaymentSchedule[[#This Row],[TOTAL PAYMENT]]-PaymentSchedule[[#This Row],[INTEREST]],"")</f>
        <v/>
      </c>
      <c r="I282" s="23" t="str">
        <f ca="1">IF(PaymentSchedule[[#This Row],[PMT NO]]&lt;&gt;"",PaymentSchedule[[#This Row],[BEGINNING BALANCE]]*(InterestRate/PaymentsPerYear),"")</f>
        <v/>
      </c>
      <c r="J28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2" s="23" t="str">
        <f ca="1">IF(PaymentSchedule[[#This Row],[PMT NO]]&lt;&gt;"",SUM(INDEX(PaymentSchedule[INTEREST],1,1):PaymentSchedule[[#This Row],[INTEREST]]),"")</f>
        <v/>
      </c>
    </row>
    <row r="283" spans="2:11" x14ac:dyDescent="0.25">
      <c r="B283" s="24" t="str">
        <f ca="1">IF(LoanIsGood,IF(ROW()-ROW(PaymentSchedule[[#Headers],[PMT NO]])&gt;ScheduledNumberOfPayments,"",ROW()-ROW(PaymentSchedule[[#Headers],[PMT NO]])),"")</f>
        <v/>
      </c>
      <c r="C283" s="22" t="str">
        <f ca="1">IF(PaymentSchedule[[#This Row],[PMT NO]]&lt;&gt;"",EOMONTH(LoanStartDate,ROW(PaymentSchedule[[#This Row],[PMT NO]])-ROW(PaymentSchedule[[#Headers],[PMT NO]])-2)+DAY(LoanStartDate),"")</f>
        <v/>
      </c>
      <c r="D28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83" s="23" t="str">
        <f ca="1">IF(PaymentSchedule[[#This Row],[PMT NO]]&lt;&gt;"",ScheduledPayment,"")</f>
        <v/>
      </c>
      <c r="F28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3" s="23" t="str">
        <f ca="1">IF(PaymentSchedule[[#This Row],[PMT NO]]&lt;&gt;"",PaymentSchedule[[#This Row],[TOTAL PAYMENT]]-PaymentSchedule[[#This Row],[INTEREST]],"")</f>
        <v/>
      </c>
      <c r="I283" s="23" t="str">
        <f ca="1">IF(PaymentSchedule[[#This Row],[PMT NO]]&lt;&gt;"",PaymentSchedule[[#This Row],[BEGINNING BALANCE]]*(InterestRate/PaymentsPerYear),"")</f>
        <v/>
      </c>
      <c r="J28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3" s="23" t="str">
        <f ca="1">IF(PaymentSchedule[[#This Row],[PMT NO]]&lt;&gt;"",SUM(INDEX(PaymentSchedule[INTEREST],1,1):PaymentSchedule[[#This Row],[INTEREST]]),"")</f>
        <v/>
      </c>
    </row>
    <row r="284" spans="2:11" x14ac:dyDescent="0.25">
      <c r="B284" s="24" t="str">
        <f ca="1">IF(LoanIsGood,IF(ROW()-ROW(PaymentSchedule[[#Headers],[PMT NO]])&gt;ScheduledNumberOfPayments,"",ROW()-ROW(PaymentSchedule[[#Headers],[PMT NO]])),"")</f>
        <v/>
      </c>
      <c r="C284" s="22" t="str">
        <f ca="1">IF(PaymentSchedule[[#This Row],[PMT NO]]&lt;&gt;"",EOMONTH(LoanStartDate,ROW(PaymentSchedule[[#This Row],[PMT NO]])-ROW(PaymentSchedule[[#Headers],[PMT NO]])-2)+DAY(LoanStartDate),"")</f>
        <v/>
      </c>
      <c r="D28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84" s="23" t="str">
        <f ca="1">IF(PaymentSchedule[[#This Row],[PMT NO]]&lt;&gt;"",ScheduledPayment,"")</f>
        <v/>
      </c>
      <c r="F28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4" s="23" t="str">
        <f ca="1">IF(PaymentSchedule[[#This Row],[PMT NO]]&lt;&gt;"",PaymentSchedule[[#This Row],[TOTAL PAYMENT]]-PaymentSchedule[[#This Row],[INTEREST]],"")</f>
        <v/>
      </c>
      <c r="I284" s="23" t="str">
        <f ca="1">IF(PaymentSchedule[[#This Row],[PMT NO]]&lt;&gt;"",PaymentSchedule[[#This Row],[BEGINNING BALANCE]]*(InterestRate/PaymentsPerYear),"")</f>
        <v/>
      </c>
      <c r="J28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4" s="23" t="str">
        <f ca="1">IF(PaymentSchedule[[#This Row],[PMT NO]]&lt;&gt;"",SUM(INDEX(PaymentSchedule[INTEREST],1,1):PaymentSchedule[[#This Row],[INTEREST]]),"")</f>
        <v/>
      </c>
    </row>
    <row r="285" spans="2:11" x14ac:dyDescent="0.25">
      <c r="B285" s="24" t="str">
        <f ca="1">IF(LoanIsGood,IF(ROW()-ROW(PaymentSchedule[[#Headers],[PMT NO]])&gt;ScheduledNumberOfPayments,"",ROW()-ROW(PaymentSchedule[[#Headers],[PMT NO]])),"")</f>
        <v/>
      </c>
      <c r="C285" s="22" t="str">
        <f ca="1">IF(PaymentSchedule[[#This Row],[PMT NO]]&lt;&gt;"",EOMONTH(LoanStartDate,ROW(PaymentSchedule[[#This Row],[PMT NO]])-ROW(PaymentSchedule[[#Headers],[PMT NO]])-2)+DAY(LoanStartDate),"")</f>
        <v/>
      </c>
      <c r="D28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85" s="23" t="str">
        <f ca="1">IF(PaymentSchedule[[#This Row],[PMT NO]]&lt;&gt;"",ScheduledPayment,"")</f>
        <v/>
      </c>
      <c r="F28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5" s="23" t="str">
        <f ca="1">IF(PaymentSchedule[[#This Row],[PMT NO]]&lt;&gt;"",PaymentSchedule[[#This Row],[TOTAL PAYMENT]]-PaymentSchedule[[#This Row],[INTEREST]],"")</f>
        <v/>
      </c>
      <c r="I285" s="23" t="str">
        <f ca="1">IF(PaymentSchedule[[#This Row],[PMT NO]]&lt;&gt;"",PaymentSchedule[[#This Row],[BEGINNING BALANCE]]*(InterestRate/PaymentsPerYear),"")</f>
        <v/>
      </c>
      <c r="J28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5" s="23" t="str">
        <f ca="1">IF(PaymentSchedule[[#This Row],[PMT NO]]&lt;&gt;"",SUM(INDEX(PaymentSchedule[INTEREST],1,1):PaymentSchedule[[#This Row],[INTEREST]]),"")</f>
        <v/>
      </c>
    </row>
    <row r="286" spans="2:11" x14ac:dyDescent="0.25">
      <c r="B286" s="24" t="str">
        <f ca="1">IF(LoanIsGood,IF(ROW()-ROW(PaymentSchedule[[#Headers],[PMT NO]])&gt;ScheduledNumberOfPayments,"",ROW()-ROW(PaymentSchedule[[#Headers],[PMT NO]])),"")</f>
        <v/>
      </c>
      <c r="C286" s="22" t="str">
        <f ca="1">IF(PaymentSchedule[[#This Row],[PMT NO]]&lt;&gt;"",EOMONTH(LoanStartDate,ROW(PaymentSchedule[[#This Row],[PMT NO]])-ROW(PaymentSchedule[[#Headers],[PMT NO]])-2)+DAY(LoanStartDate),"")</f>
        <v/>
      </c>
      <c r="D28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86" s="23" t="str">
        <f ca="1">IF(PaymentSchedule[[#This Row],[PMT NO]]&lt;&gt;"",ScheduledPayment,"")</f>
        <v/>
      </c>
      <c r="F28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6" s="23" t="str">
        <f ca="1">IF(PaymentSchedule[[#This Row],[PMT NO]]&lt;&gt;"",PaymentSchedule[[#This Row],[TOTAL PAYMENT]]-PaymentSchedule[[#This Row],[INTEREST]],"")</f>
        <v/>
      </c>
      <c r="I286" s="23" t="str">
        <f ca="1">IF(PaymentSchedule[[#This Row],[PMT NO]]&lt;&gt;"",PaymentSchedule[[#This Row],[BEGINNING BALANCE]]*(InterestRate/PaymentsPerYear),"")</f>
        <v/>
      </c>
      <c r="J28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6" s="23" t="str">
        <f ca="1">IF(PaymentSchedule[[#This Row],[PMT NO]]&lt;&gt;"",SUM(INDEX(PaymentSchedule[INTEREST],1,1):PaymentSchedule[[#This Row],[INTEREST]]),"")</f>
        <v/>
      </c>
    </row>
    <row r="287" spans="2:11" x14ac:dyDescent="0.25">
      <c r="B287" s="24" t="str">
        <f ca="1">IF(LoanIsGood,IF(ROW()-ROW(PaymentSchedule[[#Headers],[PMT NO]])&gt;ScheduledNumberOfPayments,"",ROW()-ROW(PaymentSchedule[[#Headers],[PMT NO]])),"")</f>
        <v/>
      </c>
      <c r="C287" s="22" t="str">
        <f ca="1">IF(PaymentSchedule[[#This Row],[PMT NO]]&lt;&gt;"",EOMONTH(LoanStartDate,ROW(PaymentSchedule[[#This Row],[PMT NO]])-ROW(PaymentSchedule[[#Headers],[PMT NO]])-2)+DAY(LoanStartDate),"")</f>
        <v/>
      </c>
      <c r="D28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87" s="23" t="str">
        <f ca="1">IF(PaymentSchedule[[#This Row],[PMT NO]]&lt;&gt;"",ScheduledPayment,"")</f>
        <v/>
      </c>
      <c r="F28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7" s="23" t="str">
        <f ca="1">IF(PaymentSchedule[[#This Row],[PMT NO]]&lt;&gt;"",PaymentSchedule[[#This Row],[TOTAL PAYMENT]]-PaymentSchedule[[#This Row],[INTEREST]],"")</f>
        <v/>
      </c>
      <c r="I287" s="23" t="str">
        <f ca="1">IF(PaymentSchedule[[#This Row],[PMT NO]]&lt;&gt;"",PaymentSchedule[[#This Row],[BEGINNING BALANCE]]*(InterestRate/PaymentsPerYear),"")</f>
        <v/>
      </c>
      <c r="J28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7" s="23" t="str">
        <f ca="1">IF(PaymentSchedule[[#This Row],[PMT NO]]&lt;&gt;"",SUM(INDEX(PaymentSchedule[INTEREST],1,1):PaymentSchedule[[#This Row],[INTEREST]]),"")</f>
        <v/>
      </c>
    </row>
    <row r="288" spans="2:11" x14ac:dyDescent="0.25">
      <c r="B288" s="24" t="str">
        <f ca="1">IF(LoanIsGood,IF(ROW()-ROW(PaymentSchedule[[#Headers],[PMT NO]])&gt;ScheduledNumberOfPayments,"",ROW()-ROW(PaymentSchedule[[#Headers],[PMT NO]])),"")</f>
        <v/>
      </c>
      <c r="C288" s="22" t="str">
        <f ca="1">IF(PaymentSchedule[[#This Row],[PMT NO]]&lt;&gt;"",EOMONTH(LoanStartDate,ROW(PaymentSchedule[[#This Row],[PMT NO]])-ROW(PaymentSchedule[[#Headers],[PMT NO]])-2)+DAY(LoanStartDate),"")</f>
        <v/>
      </c>
      <c r="D28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88" s="23" t="str">
        <f ca="1">IF(PaymentSchedule[[#This Row],[PMT NO]]&lt;&gt;"",ScheduledPayment,"")</f>
        <v/>
      </c>
      <c r="F28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8" s="23" t="str">
        <f ca="1">IF(PaymentSchedule[[#This Row],[PMT NO]]&lt;&gt;"",PaymentSchedule[[#This Row],[TOTAL PAYMENT]]-PaymentSchedule[[#This Row],[INTEREST]],"")</f>
        <v/>
      </c>
      <c r="I288" s="23" t="str">
        <f ca="1">IF(PaymentSchedule[[#This Row],[PMT NO]]&lt;&gt;"",PaymentSchedule[[#This Row],[BEGINNING BALANCE]]*(InterestRate/PaymentsPerYear),"")</f>
        <v/>
      </c>
      <c r="J28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8" s="23" t="str">
        <f ca="1">IF(PaymentSchedule[[#This Row],[PMT NO]]&lt;&gt;"",SUM(INDEX(PaymentSchedule[INTEREST],1,1):PaymentSchedule[[#This Row],[INTEREST]]),"")</f>
        <v/>
      </c>
    </row>
    <row r="289" spans="2:11" x14ac:dyDescent="0.25">
      <c r="B289" s="24" t="str">
        <f ca="1">IF(LoanIsGood,IF(ROW()-ROW(PaymentSchedule[[#Headers],[PMT NO]])&gt;ScheduledNumberOfPayments,"",ROW()-ROW(PaymentSchedule[[#Headers],[PMT NO]])),"")</f>
        <v/>
      </c>
      <c r="C289" s="22" t="str">
        <f ca="1">IF(PaymentSchedule[[#This Row],[PMT NO]]&lt;&gt;"",EOMONTH(LoanStartDate,ROW(PaymentSchedule[[#This Row],[PMT NO]])-ROW(PaymentSchedule[[#Headers],[PMT NO]])-2)+DAY(LoanStartDate),"")</f>
        <v/>
      </c>
      <c r="D28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89" s="23" t="str">
        <f ca="1">IF(PaymentSchedule[[#This Row],[PMT NO]]&lt;&gt;"",ScheduledPayment,"")</f>
        <v/>
      </c>
      <c r="F28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9" s="23" t="str">
        <f ca="1">IF(PaymentSchedule[[#This Row],[PMT NO]]&lt;&gt;"",PaymentSchedule[[#This Row],[TOTAL PAYMENT]]-PaymentSchedule[[#This Row],[INTEREST]],"")</f>
        <v/>
      </c>
      <c r="I289" s="23" t="str">
        <f ca="1">IF(PaymentSchedule[[#This Row],[PMT NO]]&lt;&gt;"",PaymentSchedule[[#This Row],[BEGINNING BALANCE]]*(InterestRate/PaymentsPerYear),"")</f>
        <v/>
      </c>
      <c r="J28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9" s="23" t="str">
        <f ca="1">IF(PaymentSchedule[[#This Row],[PMT NO]]&lt;&gt;"",SUM(INDEX(PaymentSchedule[INTEREST],1,1):PaymentSchedule[[#This Row],[INTEREST]]),"")</f>
        <v/>
      </c>
    </row>
    <row r="290" spans="2:11" x14ac:dyDescent="0.25">
      <c r="B290" s="24" t="str">
        <f ca="1">IF(LoanIsGood,IF(ROW()-ROW(PaymentSchedule[[#Headers],[PMT NO]])&gt;ScheduledNumberOfPayments,"",ROW()-ROW(PaymentSchedule[[#Headers],[PMT NO]])),"")</f>
        <v/>
      </c>
      <c r="C290" s="22" t="str">
        <f ca="1">IF(PaymentSchedule[[#This Row],[PMT NO]]&lt;&gt;"",EOMONTH(LoanStartDate,ROW(PaymentSchedule[[#This Row],[PMT NO]])-ROW(PaymentSchedule[[#Headers],[PMT NO]])-2)+DAY(LoanStartDate),"")</f>
        <v/>
      </c>
      <c r="D29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90" s="23" t="str">
        <f ca="1">IF(PaymentSchedule[[#This Row],[PMT NO]]&lt;&gt;"",ScheduledPayment,"")</f>
        <v/>
      </c>
      <c r="F29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0" s="23" t="str">
        <f ca="1">IF(PaymentSchedule[[#This Row],[PMT NO]]&lt;&gt;"",PaymentSchedule[[#This Row],[TOTAL PAYMENT]]-PaymentSchedule[[#This Row],[INTEREST]],"")</f>
        <v/>
      </c>
      <c r="I290" s="23" t="str">
        <f ca="1">IF(PaymentSchedule[[#This Row],[PMT NO]]&lt;&gt;"",PaymentSchedule[[#This Row],[BEGINNING BALANCE]]*(InterestRate/PaymentsPerYear),"")</f>
        <v/>
      </c>
      <c r="J29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0" s="23" t="str">
        <f ca="1">IF(PaymentSchedule[[#This Row],[PMT NO]]&lt;&gt;"",SUM(INDEX(PaymentSchedule[INTEREST],1,1):PaymentSchedule[[#This Row],[INTEREST]]),"")</f>
        <v/>
      </c>
    </row>
    <row r="291" spans="2:11" x14ac:dyDescent="0.25">
      <c r="B291" s="24" t="str">
        <f ca="1">IF(LoanIsGood,IF(ROW()-ROW(PaymentSchedule[[#Headers],[PMT NO]])&gt;ScheduledNumberOfPayments,"",ROW()-ROW(PaymentSchedule[[#Headers],[PMT NO]])),"")</f>
        <v/>
      </c>
      <c r="C291" s="22" t="str">
        <f ca="1">IF(PaymentSchedule[[#This Row],[PMT NO]]&lt;&gt;"",EOMONTH(LoanStartDate,ROW(PaymentSchedule[[#This Row],[PMT NO]])-ROW(PaymentSchedule[[#Headers],[PMT NO]])-2)+DAY(LoanStartDate),"")</f>
        <v/>
      </c>
      <c r="D29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91" s="23" t="str">
        <f ca="1">IF(PaymentSchedule[[#This Row],[PMT NO]]&lt;&gt;"",ScheduledPayment,"")</f>
        <v/>
      </c>
      <c r="F29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1" s="23" t="str">
        <f ca="1">IF(PaymentSchedule[[#This Row],[PMT NO]]&lt;&gt;"",PaymentSchedule[[#This Row],[TOTAL PAYMENT]]-PaymentSchedule[[#This Row],[INTEREST]],"")</f>
        <v/>
      </c>
      <c r="I291" s="23" t="str">
        <f ca="1">IF(PaymentSchedule[[#This Row],[PMT NO]]&lt;&gt;"",PaymentSchedule[[#This Row],[BEGINNING BALANCE]]*(InterestRate/PaymentsPerYear),"")</f>
        <v/>
      </c>
      <c r="J29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1" s="23" t="str">
        <f ca="1">IF(PaymentSchedule[[#This Row],[PMT NO]]&lt;&gt;"",SUM(INDEX(PaymentSchedule[INTEREST],1,1):PaymentSchedule[[#This Row],[INTEREST]]),"")</f>
        <v/>
      </c>
    </row>
    <row r="292" spans="2:11" x14ac:dyDescent="0.25">
      <c r="B292" s="24" t="str">
        <f ca="1">IF(LoanIsGood,IF(ROW()-ROW(PaymentSchedule[[#Headers],[PMT NO]])&gt;ScheduledNumberOfPayments,"",ROW()-ROW(PaymentSchedule[[#Headers],[PMT NO]])),"")</f>
        <v/>
      </c>
      <c r="C292" s="22" t="str">
        <f ca="1">IF(PaymentSchedule[[#This Row],[PMT NO]]&lt;&gt;"",EOMONTH(LoanStartDate,ROW(PaymentSchedule[[#This Row],[PMT NO]])-ROW(PaymentSchedule[[#Headers],[PMT NO]])-2)+DAY(LoanStartDate),"")</f>
        <v/>
      </c>
      <c r="D29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92" s="23" t="str">
        <f ca="1">IF(PaymentSchedule[[#This Row],[PMT NO]]&lt;&gt;"",ScheduledPayment,"")</f>
        <v/>
      </c>
      <c r="F29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2" s="23" t="str">
        <f ca="1">IF(PaymentSchedule[[#This Row],[PMT NO]]&lt;&gt;"",PaymentSchedule[[#This Row],[TOTAL PAYMENT]]-PaymentSchedule[[#This Row],[INTEREST]],"")</f>
        <v/>
      </c>
      <c r="I292" s="23" t="str">
        <f ca="1">IF(PaymentSchedule[[#This Row],[PMT NO]]&lt;&gt;"",PaymentSchedule[[#This Row],[BEGINNING BALANCE]]*(InterestRate/PaymentsPerYear),"")</f>
        <v/>
      </c>
      <c r="J29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2" s="23" t="str">
        <f ca="1">IF(PaymentSchedule[[#This Row],[PMT NO]]&lt;&gt;"",SUM(INDEX(PaymentSchedule[INTEREST],1,1):PaymentSchedule[[#This Row],[INTEREST]]),"")</f>
        <v/>
      </c>
    </row>
    <row r="293" spans="2:11" x14ac:dyDescent="0.25">
      <c r="B293" s="24" t="str">
        <f ca="1">IF(LoanIsGood,IF(ROW()-ROW(PaymentSchedule[[#Headers],[PMT NO]])&gt;ScheduledNumberOfPayments,"",ROW()-ROW(PaymentSchedule[[#Headers],[PMT NO]])),"")</f>
        <v/>
      </c>
      <c r="C293" s="22" t="str">
        <f ca="1">IF(PaymentSchedule[[#This Row],[PMT NO]]&lt;&gt;"",EOMONTH(LoanStartDate,ROW(PaymentSchedule[[#This Row],[PMT NO]])-ROW(PaymentSchedule[[#Headers],[PMT NO]])-2)+DAY(LoanStartDate),"")</f>
        <v/>
      </c>
      <c r="D29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93" s="23" t="str">
        <f ca="1">IF(PaymentSchedule[[#This Row],[PMT NO]]&lt;&gt;"",ScheduledPayment,"")</f>
        <v/>
      </c>
      <c r="F29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3" s="23" t="str">
        <f ca="1">IF(PaymentSchedule[[#This Row],[PMT NO]]&lt;&gt;"",PaymentSchedule[[#This Row],[TOTAL PAYMENT]]-PaymentSchedule[[#This Row],[INTEREST]],"")</f>
        <v/>
      </c>
      <c r="I293" s="23" t="str">
        <f ca="1">IF(PaymentSchedule[[#This Row],[PMT NO]]&lt;&gt;"",PaymentSchedule[[#This Row],[BEGINNING BALANCE]]*(InterestRate/PaymentsPerYear),"")</f>
        <v/>
      </c>
      <c r="J29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3" s="23" t="str">
        <f ca="1">IF(PaymentSchedule[[#This Row],[PMT NO]]&lt;&gt;"",SUM(INDEX(PaymentSchedule[INTEREST],1,1):PaymentSchedule[[#This Row],[INTEREST]]),"")</f>
        <v/>
      </c>
    </row>
    <row r="294" spans="2:11" x14ac:dyDescent="0.25">
      <c r="B294" s="24" t="str">
        <f ca="1">IF(LoanIsGood,IF(ROW()-ROW(PaymentSchedule[[#Headers],[PMT NO]])&gt;ScheduledNumberOfPayments,"",ROW()-ROW(PaymentSchedule[[#Headers],[PMT NO]])),"")</f>
        <v/>
      </c>
      <c r="C294" s="22" t="str">
        <f ca="1">IF(PaymentSchedule[[#This Row],[PMT NO]]&lt;&gt;"",EOMONTH(LoanStartDate,ROW(PaymentSchedule[[#This Row],[PMT NO]])-ROW(PaymentSchedule[[#Headers],[PMT NO]])-2)+DAY(LoanStartDate),"")</f>
        <v/>
      </c>
      <c r="D29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94" s="23" t="str">
        <f ca="1">IF(PaymentSchedule[[#This Row],[PMT NO]]&lt;&gt;"",ScheduledPayment,"")</f>
        <v/>
      </c>
      <c r="F29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4" s="23" t="str">
        <f ca="1">IF(PaymentSchedule[[#This Row],[PMT NO]]&lt;&gt;"",PaymentSchedule[[#This Row],[TOTAL PAYMENT]]-PaymentSchedule[[#This Row],[INTEREST]],"")</f>
        <v/>
      </c>
      <c r="I294" s="23" t="str">
        <f ca="1">IF(PaymentSchedule[[#This Row],[PMT NO]]&lt;&gt;"",PaymentSchedule[[#This Row],[BEGINNING BALANCE]]*(InterestRate/PaymentsPerYear),"")</f>
        <v/>
      </c>
      <c r="J29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4" s="23" t="str">
        <f ca="1">IF(PaymentSchedule[[#This Row],[PMT NO]]&lt;&gt;"",SUM(INDEX(PaymentSchedule[INTEREST],1,1):PaymentSchedule[[#This Row],[INTEREST]]),"")</f>
        <v/>
      </c>
    </row>
    <row r="295" spans="2:11" x14ac:dyDescent="0.25">
      <c r="B295" s="24" t="str">
        <f ca="1">IF(LoanIsGood,IF(ROW()-ROW(PaymentSchedule[[#Headers],[PMT NO]])&gt;ScheduledNumberOfPayments,"",ROW()-ROW(PaymentSchedule[[#Headers],[PMT NO]])),"")</f>
        <v/>
      </c>
      <c r="C295" s="22" t="str">
        <f ca="1">IF(PaymentSchedule[[#This Row],[PMT NO]]&lt;&gt;"",EOMONTH(LoanStartDate,ROW(PaymentSchedule[[#This Row],[PMT NO]])-ROW(PaymentSchedule[[#Headers],[PMT NO]])-2)+DAY(LoanStartDate),"")</f>
        <v/>
      </c>
      <c r="D29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95" s="23" t="str">
        <f ca="1">IF(PaymentSchedule[[#This Row],[PMT NO]]&lt;&gt;"",ScheduledPayment,"")</f>
        <v/>
      </c>
      <c r="F29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5" s="23" t="str">
        <f ca="1">IF(PaymentSchedule[[#This Row],[PMT NO]]&lt;&gt;"",PaymentSchedule[[#This Row],[TOTAL PAYMENT]]-PaymentSchedule[[#This Row],[INTEREST]],"")</f>
        <v/>
      </c>
      <c r="I295" s="23" t="str">
        <f ca="1">IF(PaymentSchedule[[#This Row],[PMT NO]]&lt;&gt;"",PaymentSchedule[[#This Row],[BEGINNING BALANCE]]*(InterestRate/PaymentsPerYear),"")</f>
        <v/>
      </c>
      <c r="J29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5" s="23" t="str">
        <f ca="1">IF(PaymentSchedule[[#This Row],[PMT NO]]&lt;&gt;"",SUM(INDEX(PaymentSchedule[INTEREST],1,1):PaymentSchedule[[#This Row],[INTEREST]]),"")</f>
        <v/>
      </c>
    </row>
    <row r="296" spans="2:11" x14ac:dyDescent="0.25">
      <c r="B296" s="24" t="str">
        <f ca="1">IF(LoanIsGood,IF(ROW()-ROW(PaymentSchedule[[#Headers],[PMT NO]])&gt;ScheduledNumberOfPayments,"",ROW()-ROW(PaymentSchedule[[#Headers],[PMT NO]])),"")</f>
        <v/>
      </c>
      <c r="C296" s="22" t="str">
        <f ca="1">IF(PaymentSchedule[[#This Row],[PMT NO]]&lt;&gt;"",EOMONTH(LoanStartDate,ROW(PaymentSchedule[[#This Row],[PMT NO]])-ROW(PaymentSchedule[[#Headers],[PMT NO]])-2)+DAY(LoanStartDate),"")</f>
        <v/>
      </c>
      <c r="D29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96" s="23" t="str">
        <f ca="1">IF(PaymentSchedule[[#This Row],[PMT NO]]&lt;&gt;"",ScheduledPayment,"")</f>
        <v/>
      </c>
      <c r="F29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6" s="23" t="str">
        <f ca="1">IF(PaymentSchedule[[#This Row],[PMT NO]]&lt;&gt;"",PaymentSchedule[[#This Row],[TOTAL PAYMENT]]-PaymentSchedule[[#This Row],[INTEREST]],"")</f>
        <v/>
      </c>
      <c r="I296" s="23" t="str">
        <f ca="1">IF(PaymentSchedule[[#This Row],[PMT NO]]&lt;&gt;"",PaymentSchedule[[#This Row],[BEGINNING BALANCE]]*(InterestRate/PaymentsPerYear),"")</f>
        <v/>
      </c>
      <c r="J29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6" s="23" t="str">
        <f ca="1">IF(PaymentSchedule[[#This Row],[PMT NO]]&lt;&gt;"",SUM(INDEX(PaymentSchedule[INTEREST],1,1):PaymentSchedule[[#This Row],[INTEREST]]),"")</f>
        <v/>
      </c>
    </row>
    <row r="297" spans="2:11" x14ac:dyDescent="0.25">
      <c r="B297" s="24" t="str">
        <f ca="1">IF(LoanIsGood,IF(ROW()-ROW(PaymentSchedule[[#Headers],[PMT NO]])&gt;ScheduledNumberOfPayments,"",ROW()-ROW(PaymentSchedule[[#Headers],[PMT NO]])),"")</f>
        <v/>
      </c>
      <c r="C297" s="22" t="str">
        <f ca="1">IF(PaymentSchedule[[#This Row],[PMT NO]]&lt;&gt;"",EOMONTH(LoanStartDate,ROW(PaymentSchedule[[#This Row],[PMT NO]])-ROW(PaymentSchedule[[#Headers],[PMT NO]])-2)+DAY(LoanStartDate),"")</f>
        <v/>
      </c>
      <c r="D29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97" s="23" t="str">
        <f ca="1">IF(PaymentSchedule[[#This Row],[PMT NO]]&lt;&gt;"",ScheduledPayment,"")</f>
        <v/>
      </c>
      <c r="F29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7" s="23" t="str">
        <f ca="1">IF(PaymentSchedule[[#This Row],[PMT NO]]&lt;&gt;"",PaymentSchedule[[#This Row],[TOTAL PAYMENT]]-PaymentSchedule[[#This Row],[INTEREST]],"")</f>
        <v/>
      </c>
      <c r="I297" s="23" t="str">
        <f ca="1">IF(PaymentSchedule[[#This Row],[PMT NO]]&lt;&gt;"",PaymentSchedule[[#This Row],[BEGINNING BALANCE]]*(InterestRate/PaymentsPerYear),"")</f>
        <v/>
      </c>
      <c r="J29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7" s="23" t="str">
        <f ca="1">IF(PaymentSchedule[[#This Row],[PMT NO]]&lt;&gt;"",SUM(INDEX(PaymentSchedule[INTEREST],1,1):PaymentSchedule[[#This Row],[INTEREST]]),"")</f>
        <v/>
      </c>
    </row>
    <row r="298" spans="2:11" x14ac:dyDescent="0.25">
      <c r="B298" s="24" t="str">
        <f ca="1">IF(LoanIsGood,IF(ROW()-ROW(PaymentSchedule[[#Headers],[PMT NO]])&gt;ScheduledNumberOfPayments,"",ROW()-ROW(PaymentSchedule[[#Headers],[PMT NO]])),"")</f>
        <v/>
      </c>
      <c r="C298" s="22" t="str">
        <f ca="1">IF(PaymentSchedule[[#This Row],[PMT NO]]&lt;&gt;"",EOMONTH(LoanStartDate,ROW(PaymentSchedule[[#This Row],[PMT NO]])-ROW(PaymentSchedule[[#Headers],[PMT NO]])-2)+DAY(LoanStartDate),"")</f>
        <v/>
      </c>
      <c r="D29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98" s="23" t="str">
        <f ca="1">IF(PaymentSchedule[[#This Row],[PMT NO]]&lt;&gt;"",ScheduledPayment,"")</f>
        <v/>
      </c>
      <c r="F29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8" s="23" t="str">
        <f ca="1">IF(PaymentSchedule[[#This Row],[PMT NO]]&lt;&gt;"",PaymentSchedule[[#This Row],[TOTAL PAYMENT]]-PaymentSchedule[[#This Row],[INTEREST]],"")</f>
        <v/>
      </c>
      <c r="I298" s="23" t="str">
        <f ca="1">IF(PaymentSchedule[[#This Row],[PMT NO]]&lt;&gt;"",PaymentSchedule[[#This Row],[BEGINNING BALANCE]]*(InterestRate/PaymentsPerYear),"")</f>
        <v/>
      </c>
      <c r="J29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8" s="23" t="str">
        <f ca="1">IF(PaymentSchedule[[#This Row],[PMT NO]]&lt;&gt;"",SUM(INDEX(PaymentSchedule[INTEREST],1,1):PaymentSchedule[[#This Row],[INTEREST]]),"")</f>
        <v/>
      </c>
    </row>
    <row r="299" spans="2:11" x14ac:dyDescent="0.25">
      <c r="B299" s="24" t="str">
        <f ca="1">IF(LoanIsGood,IF(ROW()-ROW(PaymentSchedule[[#Headers],[PMT NO]])&gt;ScheduledNumberOfPayments,"",ROW()-ROW(PaymentSchedule[[#Headers],[PMT NO]])),"")</f>
        <v/>
      </c>
      <c r="C299" s="22" t="str">
        <f ca="1">IF(PaymentSchedule[[#This Row],[PMT NO]]&lt;&gt;"",EOMONTH(LoanStartDate,ROW(PaymentSchedule[[#This Row],[PMT NO]])-ROW(PaymentSchedule[[#Headers],[PMT NO]])-2)+DAY(LoanStartDate),"")</f>
        <v/>
      </c>
      <c r="D29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299" s="23" t="str">
        <f ca="1">IF(PaymentSchedule[[#This Row],[PMT NO]]&lt;&gt;"",ScheduledPayment,"")</f>
        <v/>
      </c>
      <c r="F29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9" s="23" t="str">
        <f ca="1">IF(PaymentSchedule[[#This Row],[PMT NO]]&lt;&gt;"",PaymentSchedule[[#This Row],[TOTAL PAYMENT]]-PaymentSchedule[[#This Row],[INTEREST]],"")</f>
        <v/>
      </c>
      <c r="I299" s="23" t="str">
        <f ca="1">IF(PaymentSchedule[[#This Row],[PMT NO]]&lt;&gt;"",PaymentSchedule[[#This Row],[BEGINNING BALANCE]]*(InterestRate/PaymentsPerYear),"")</f>
        <v/>
      </c>
      <c r="J29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9" s="23" t="str">
        <f ca="1">IF(PaymentSchedule[[#This Row],[PMT NO]]&lt;&gt;"",SUM(INDEX(PaymentSchedule[INTEREST],1,1):PaymentSchedule[[#This Row],[INTEREST]]),"")</f>
        <v/>
      </c>
    </row>
    <row r="300" spans="2:11" x14ac:dyDescent="0.25">
      <c r="B300" s="24" t="str">
        <f ca="1">IF(LoanIsGood,IF(ROW()-ROW(PaymentSchedule[[#Headers],[PMT NO]])&gt;ScheduledNumberOfPayments,"",ROW()-ROW(PaymentSchedule[[#Headers],[PMT NO]])),"")</f>
        <v/>
      </c>
      <c r="C300" s="22" t="str">
        <f ca="1">IF(PaymentSchedule[[#This Row],[PMT NO]]&lt;&gt;"",EOMONTH(LoanStartDate,ROW(PaymentSchedule[[#This Row],[PMT NO]])-ROW(PaymentSchedule[[#Headers],[PMT NO]])-2)+DAY(LoanStartDate),"")</f>
        <v/>
      </c>
      <c r="D30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00" s="23" t="str">
        <f ca="1">IF(PaymentSchedule[[#This Row],[PMT NO]]&lt;&gt;"",ScheduledPayment,"")</f>
        <v/>
      </c>
      <c r="F30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0" s="23" t="str">
        <f ca="1">IF(PaymentSchedule[[#This Row],[PMT NO]]&lt;&gt;"",PaymentSchedule[[#This Row],[TOTAL PAYMENT]]-PaymentSchedule[[#This Row],[INTEREST]],"")</f>
        <v/>
      </c>
      <c r="I300" s="23" t="str">
        <f ca="1">IF(PaymentSchedule[[#This Row],[PMT NO]]&lt;&gt;"",PaymentSchedule[[#This Row],[BEGINNING BALANCE]]*(InterestRate/PaymentsPerYear),"")</f>
        <v/>
      </c>
      <c r="J30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0" s="23" t="str">
        <f ca="1">IF(PaymentSchedule[[#This Row],[PMT NO]]&lt;&gt;"",SUM(INDEX(PaymentSchedule[INTEREST],1,1):PaymentSchedule[[#This Row],[INTEREST]]),"")</f>
        <v/>
      </c>
    </row>
    <row r="301" spans="2:11" x14ac:dyDescent="0.25">
      <c r="B301" s="24" t="str">
        <f ca="1">IF(LoanIsGood,IF(ROW()-ROW(PaymentSchedule[[#Headers],[PMT NO]])&gt;ScheduledNumberOfPayments,"",ROW()-ROW(PaymentSchedule[[#Headers],[PMT NO]])),"")</f>
        <v/>
      </c>
      <c r="C301" s="22" t="str">
        <f ca="1">IF(PaymentSchedule[[#This Row],[PMT NO]]&lt;&gt;"",EOMONTH(LoanStartDate,ROW(PaymentSchedule[[#This Row],[PMT NO]])-ROW(PaymentSchedule[[#Headers],[PMT NO]])-2)+DAY(LoanStartDate),"")</f>
        <v/>
      </c>
      <c r="D30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01" s="23" t="str">
        <f ca="1">IF(PaymentSchedule[[#This Row],[PMT NO]]&lt;&gt;"",ScheduledPayment,"")</f>
        <v/>
      </c>
      <c r="F30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1" s="23" t="str">
        <f ca="1">IF(PaymentSchedule[[#This Row],[PMT NO]]&lt;&gt;"",PaymentSchedule[[#This Row],[TOTAL PAYMENT]]-PaymentSchedule[[#This Row],[INTEREST]],"")</f>
        <v/>
      </c>
      <c r="I301" s="23" t="str">
        <f ca="1">IF(PaymentSchedule[[#This Row],[PMT NO]]&lt;&gt;"",PaymentSchedule[[#This Row],[BEGINNING BALANCE]]*(InterestRate/PaymentsPerYear),"")</f>
        <v/>
      </c>
      <c r="J30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1" s="23" t="str">
        <f ca="1">IF(PaymentSchedule[[#This Row],[PMT NO]]&lt;&gt;"",SUM(INDEX(PaymentSchedule[INTEREST],1,1):PaymentSchedule[[#This Row],[INTEREST]]),"")</f>
        <v/>
      </c>
    </row>
    <row r="302" spans="2:11" x14ac:dyDescent="0.25">
      <c r="B302" s="24" t="str">
        <f ca="1">IF(LoanIsGood,IF(ROW()-ROW(PaymentSchedule[[#Headers],[PMT NO]])&gt;ScheduledNumberOfPayments,"",ROW()-ROW(PaymentSchedule[[#Headers],[PMT NO]])),"")</f>
        <v/>
      </c>
      <c r="C302" s="22" t="str">
        <f ca="1">IF(PaymentSchedule[[#This Row],[PMT NO]]&lt;&gt;"",EOMONTH(LoanStartDate,ROW(PaymentSchedule[[#This Row],[PMT NO]])-ROW(PaymentSchedule[[#Headers],[PMT NO]])-2)+DAY(LoanStartDate),"")</f>
        <v/>
      </c>
      <c r="D30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02" s="23" t="str">
        <f ca="1">IF(PaymentSchedule[[#This Row],[PMT NO]]&lt;&gt;"",ScheduledPayment,"")</f>
        <v/>
      </c>
      <c r="F30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2" s="23" t="str">
        <f ca="1">IF(PaymentSchedule[[#This Row],[PMT NO]]&lt;&gt;"",PaymentSchedule[[#This Row],[TOTAL PAYMENT]]-PaymentSchedule[[#This Row],[INTEREST]],"")</f>
        <v/>
      </c>
      <c r="I302" s="23" t="str">
        <f ca="1">IF(PaymentSchedule[[#This Row],[PMT NO]]&lt;&gt;"",PaymentSchedule[[#This Row],[BEGINNING BALANCE]]*(InterestRate/PaymentsPerYear),"")</f>
        <v/>
      </c>
      <c r="J30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2" s="23" t="str">
        <f ca="1">IF(PaymentSchedule[[#This Row],[PMT NO]]&lt;&gt;"",SUM(INDEX(PaymentSchedule[INTEREST],1,1):PaymentSchedule[[#This Row],[INTEREST]]),"")</f>
        <v/>
      </c>
    </row>
    <row r="303" spans="2:11" x14ac:dyDescent="0.25">
      <c r="B303" s="24" t="str">
        <f ca="1">IF(LoanIsGood,IF(ROW()-ROW(PaymentSchedule[[#Headers],[PMT NO]])&gt;ScheduledNumberOfPayments,"",ROW()-ROW(PaymentSchedule[[#Headers],[PMT NO]])),"")</f>
        <v/>
      </c>
      <c r="C303" s="22" t="str">
        <f ca="1">IF(PaymentSchedule[[#This Row],[PMT NO]]&lt;&gt;"",EOMONTH(LoanStartDate,ROW(PaymentSchedule[[#This Row],[PMT NO]])-ROW(PaymentSchedule[[#Headers],[PMT NO]])-2)+DAY(LoanStartDate),"")</f>
        <v/>
      </c>
      <c r="D30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03" s="23" t="str">
        <f ca="1">IF(PaymentSchedule[[#This Row],[PMT NO]]&lt;&gt;"",ScheduledPayment,"")</f>
        <v/>
      </c>
      <c r="F30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3" s="23" t="str">
        <f ca="1">IF(PaymentSchedule[[#This Row],[PMT NO]]&lt;&gt;"",PaymentSchedule[[#This Row],[TOTAL PAYMENT]]-PaymentSchedule[[#This Row],[INTEREST]],"")</f>
        <v/>
      </c>
      <c r="I303" s="23" t="str">
        <f ca="1">IF(PaymentSchedule[[#This Row],[PMT NO]]&lt;&gt;"",PaymentSchedule[[#This Row],[BEGINNING BALANCE]]*(InterestRate/PaymentsPerYear),"")</f>
        <v/>
      </c>
      <c r="J30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3" s="23" t="str">
        <f ca="1">IF(PaymentSchedule[[#This Row],[PMT NO]]&lt;&gt;"",SUM(INDEX(PaymentSchedule[INTEREST],1,1):PaymentSchedule[[#This Row],[INTEREST]]),"")</f>
        <v/>
      </c>
    </row>
    <row r="304" spans="2:11" x14ac:dyDescent="0.25">
      <c r="B304" s="24" t="str">
        <f ca="1">IF(LoanIsGood,IF(ROW()-ROW(PaymentSchedule[[#Headers],[PMT NO]])&gt;ScheduledNumberOfPayments,"",ROW()-ROW(PaymentSchedule[[#Headers],[PMT NO]])),"")</f>
        <v/>
      </c>
      <c r="C304" s="22" t="str">
        <f ca="1">IF(PaymentSchedule[[#This Row],[PMT NO]]&lt;&gt;"",EOMONTH(LoanStartDate,ROW(PaymentSchedule[[#This Row],[PMT NO]])-ROW(PaymentSchedule[[#Headers],[PMT NO]])-2)+DAY(LoanStartDate),"")</f>
        <v/>
      </c>
      <c r="D30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04" s="23" t="str">
        <f ca="1">IF(PaymentSchedule[[#This Row],[PMT NO]]&lt;&gt;"",ScheduledPayment,"")</f>
        <v/>
      </c>
      <c r="F30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4" s="23" t="str">
        <f ca="1">IF(PaymentSchedule[[#This Row],[PMT NO]]&lt;&gt;"",PaymentSchedule[[#This Row],[TOTAL PAYMENT]]-PaymentSchedule[[#This Row],[INTEREST]],"")</f>
        <v/>
      </c>
      <c r="I304" s="23" t="str">
        <f ca="1">IF(PaymentSchedule[[#This Row],[PMT NO]]&lt;&gt;"",PaymentSchedule[[#This Row],[BEGINNING BALANCE]]*(InterestRate/PaymentsPerYear),"")</f>
        <v/>
      </c>
      <c r="J30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4" s="23" t="str">
        <f ca="1">IF(PaymentSchedule[[#This Row],[PMT NO]]&lt;&gt;"",SUM(INDEX(PaymentSchedule[INTEREST],1,1):PaymentSchedule[[#This Row],[INTEREST]]),"")</f>
        <v/>
      </c>
    </row>
    <row r="305" spans="2:11" x14ac:dyDescent="0.25">
      <c r="B305" s="24" t="str">
        <f ca="1">IF(LoanIsGood,IF(ROW()-ROW(PaymentSchedule[[#Headers],[PMT NO]])&gt;ScheduledNumberOfPayments,"",ROW()-ROW(PaymentSchedule[[#Headers],[PMT NO]])),"")</f>
        <v/>
      </c>
      <c r="C305" s="22" t="str">
        <f ca="1">IF(PaymentSchedule[[#This Row],[PMT NO]]&lt;&gt;"",EOMONTH(LoanStartDate,ROW(PaymentSchedule[[#This Row],[PMT NO]])-ROW(PaymentSchedule[[#Headers],[PMT NO]])-2)+DAY(LoanStartDate),"")</f>
        <v/>
      </c>
      <c r="D30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05" s="23" t="str">
        <f ca="1">IF(PaymentSchedule[[#This Row],[PMT NO]]&lt;&gt;"",ScheduledPayment,"")</f>
        <v/>
      </c>
      <c r="F30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5" s="23" t="str">
        <f ca="1">IF(PaymentSchedule[[#This Row],[PMT NO]]&lt;&gt;"",PaymentSchedule[[#This Row],[TOTAL PAYMENT]]-PaymentSchedule[[#This Row],[INTEREST]],"")</f>
        <v/>
      </c>
      <c r="I305" s="23" t="str">
        <f ca="1">IF(PaymentSchedule[[#This Row],[PMT NO]]&lt;&gt;"",PaymentSchedule[[#This Row],[BEGINNING BALANCE]]*(InterestRate/PaymentsPerYear),"")</f>
        <v/>
      </c>
      <c r="J30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5" s="23" t="str">
        <f ca="1">IF(PaymentSchedule[[#This Row],[PMT NO]]&lt;&gt;"",SUM(INDEX(PaymentSchedule[INTEREST],1,1):PaymentSchedule[[#This Row],[INTEREST]]),"")</f>
        <v/>
      </c>
    </row>
    <row r="306" spans="2:11" x14ac:dyDescent="0.25">
      <c r="B306" s="24" t="str">
        <f ca="1">IF(LoanIsGood,IF(ROW()-ROW(PaymentSchedule[[#Headers],[PMT NO]])&gt;ScheduledNumberOfPayments,"",ROW()-ROW(PaymentSchedule[[#Headers],[PMT NO]])),"")</f>
        <v/>
      </c>
      <c r="C306" s="22" t="str">
        <f ca="1">IF(PaymentSchedule[[#This Row],[PMT NO]]&lt;&gt;"",EOMONTH(LoanStartDate,ROW(PaymentSchedule[[#This Row],[PMT NO]])-ROW(PaymentSchedule[[#Headers],[PMT NO]])-2)+DAY(LoanStartDate),"")</f>
        <v/>
      </c>
      <c r="D30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06" s="23" t="str">
        <f ca="1">IF(PaymentSchedule[[#This Row],[PMT NO]]&lt;&gt;"",ScheduledPayment,"")</f>
        <v/>
      </c>
      <c r="F30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6" s="23" t="str">
        <f ca="1">IF(PaymentSchedule[[#This Row],[PMT NO]]&lt;&gt;"",PaymentSchedule[[#This Row],[TOTAL PAYMENT]]-PaymentSchedule[[#This Row],[INTEREST]],"")</f>
        <v/>
      </c>
      <c r="I306" s="23" t="str">
        <f ca="1">IF(PaymentSchedule[[#This Row],[PMT NO]]&lt;&gt;"",PaymentSchedule[[#This Row],[BEGINNING BALANCE]]*(InterestRate/PaymentsPerYear),"")</f>
        <v/>
      </c>
      <c r="J30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6" s="23" t="str">
        <f ca="1">IF(PaymentSchedule[[#This Row],[PMT NO]]&lt;&gt;"",SUM(INDEX(PaymentSchedule[INTEREST],1,1):PaymentSchedule[[#This Row],[INTEREST]]),"")</f>
        <v/>
      </c>
    </row>
    <row r="307" spans="2:11" x14ac:dyDescent="0.25">
      <c r="B307" s="24" t="str">
        <f ca="1">IF(LoanIsGood,IF(ROW()-ROW(PaymentSchedule[[#Headers],[PMT NO]])&gt;ScheduledNumberOfPayments,"",ROW()-ROW(PaymentSchedule[[#Headers],[PMT NO]])),"")</f>
        <v/>
      </c>
      <c r="C307" s="22" t="str">
        <f ca="1">IF(PaymentSchedule[[#This Row],[PMT NO]]&lt;&gt;"",EOMONTH(LoanStartDate,ROW(PaymentSchedule[[#This Row],[PMT NO]])-ROW(PaymentSchedule[[#Headers],[PMT NO]])-2)+DAY(LoanStartDate),"")</f>
        <v/>
      </c>
      <c r="D30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07" s="23" t="str">
        <f ca="1">IF(PaymentSchedule[[#This Row],[PMT NO]]&lt;&gt;"",ScheduledPayment,"")</f>
        <v/>
      </c>
      <c r="F30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7" s="23" t="str">
        <f ca="1">IF(PaymentSchedule[[#This Row],[PMT NO]]&lt;&gt;"",PaymentSchedule[[#This Row],[TOTAL PAYMENT]]-PaymentSchedule[[#This Row],[INTEREST]],"")</f>
        <v/>
      </c>
      <c r="I307" s="23" t="str">
        <f ca="1">IF(PaymentSchedule[[#This Row],[PMT NO]]&lt;&gt;"",PaymentSchedule[[#This Row],[BEGINNING BALANCE]]*(InterestRate/PaymentsPerYear),"")</f>
        <v/>
      </c>
      <c r="J30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7" s="23" t="str">
        <f ca="1">IF(PaymentSchedule[[#This Row],[PMT NO]]&lt;&gt;"",SUM(INDEX(PaymentSchedule[INTEREST],1,1):PaymentSchedule[[#This Row],[INTEREST]]),"")</f>
        <v/>
      </c>
    </row>
    <row r="308" spans="2:11" x14ac:dyDescent="0.25">
      <c r="B308" s="24" t="str">
        <f ca="1">IF(LoanIsGood,IF(ROW()-ROW(PaymentSchedule[[#Headers],[PMT NO]])&gt;ScheduledNumberOfPayments,"",ROW()-ROW(PaymentSchedule[[#Headers],[PMT NO]])),"")</f>
        <v/>
      </c>
      <c r="C308" s="22" t="str">
        <f ca="1">IF(PaymentSchedule[[#This Row],[PMT NO]]&lt;&gt;"",EOMONTH(LoanStartDate,ROW(PaymentSchedule[[#This Row],[PMT NO]])-ROW(PaymentSchedule[[#Headers],[PMT NO]])-2)+DAY(LoanStartDate),"")</f>
        <v/>
      </c>
      <c r="D30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08" s="23" t="str">
        <f ca="1">IF(PaymentSchedule[[#This Row],[PMT NO]]&lt;&gt;"",ScheduledPayment,"")</f>
        <v/>
      </c>
      <c r="F30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8" s="23" t="str">
        <f ca="1">IF(PaymentSchedule[[#This Row],[PMT NO]]&lt;&gt;"",PaymentSchedule[[#This Row],[TOTAL PAYMENT]]-PaymentSchedule[[#This Row],[INTEREST]],"")</f>
        <v/>
      </c>
      <c r="I308" s="23" t="str">
        <f ca="1">IF(PaymentSchedule[[#This Row],[PMT NO]]&lt;&gt;"",PaymentSchedule[[#This Row],[BEGINNING BALANCE]]*(InterestRate/PaymentsPerYear),"")</f>
        <v/>
      </c>
      <c r="J30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8" s="23" t="str">
        <f ca="1">IF(PaymentSchedule[[#This Row],[PMT NO]]&lt;&gt;"",SUM(INDEX(PaymentSchedule[INTEREST],1,1):PaymentSchedule[[#This Row],[INTEREST]]),"")</f>
        <v/>
      </c>
    </row>
    <row r="309" spans="2:11" x14ac:dyDescent="0.25">
      <c r="B309" s="24" t="str">
        <f ca="1">IF(LoanIsGood,IF(ROW()-ROW(PaymentSchedule[[#Headers],[PMT NO]])&gt;ScheduledNumberOfPayments,"",ROW()-ROW(PaymentSchedule[[#Headers],[PMT NO]])),"")</f>
        <v/>
      </c>
      <c r="C309" s="22" t="str">
        <f ca="1">IF(PaymentSchedule[[#This Row],[PMT NO]]&lt;&gt;"",EOMONTH(LoanStartDate,ROW(PaymentSchedule[[#This Row],[PMT NO]])-ROW(PaymentSchedule[[#Headers],[PMT NO]])-2)+DAY(LoanStartDate),"")</f>
        <v/>
      </c>
      <c r="D30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09" s="23" t="str">
        <f ca="1">IF(PaymentSchedule[[#This Row],[PMT NO]]&lt;&gt;"",ScheduledPayment,"")</f>
        <v/>
      </c>
      <c r="F30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9" s="23" t="str">
        <f ca="1">IF(PaymentSchedule[[#This Row],[PMT NO]]&lt;&gt;"",PaymentSchedule[[#This Row],[TOTAL PAYMENT]]-PaymentSchedule[[#This Row],[INTEREST]],"")</f>
        <v/>
      </c>
      <c r="I309" s="23" t="str">
        <f ca="1">IF(PaymentSchedule[[#This Row],[PMT NO]]&lt;&gt;"",PaymentSchedule[[#This Row],[BEGINNING BALANCE]]*(InterestRate/PaymentsPerYear),"")</f>
        <v/>
      </c>
      <c r="J30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9" s="23" t="str">
        <f ca="1">IF(PaymentSchedule[[#This Row],[PMT NO]]&lt;&gt;"",SUM(INDEX(PaymentSchedule[INTEREST],1,1):PaymentSchedule[[#This Row],[INTEREST]]),"")</f>
        <v/>
      </c>
    </row>
    <row r="310" spans="2:11" x14ac:dyDescent="0.25">
      <c r="B310" s="24" t="str">
        <f ca="1">IF(LoanIsGood,IF(ROW()-ROW(PaymentSchedule[[#Headers],[PMT NO]])&gt;ScheduledNumberOfPayments,"",ROW()-ROW(PaymentSchedule[[#Headers],[PMT NO]])),"")</f>
        <v/>
      </c>
      <c r="C310" s="22" t="str">
        <f ca="1">IF(PaymentSchedule[[#This Row],[PMT NO]]&lt;&gt;"",EOMONTH(LoanStartDate,ROW(PaymentSchedule[[#This Row],[PMT NO]])-ROW(PaymentSchedule[[#Headers],[PMT NO]])-2)+DAY(LoanStartDate),"")</f>
        <v/>
      </c>
      <c r="D31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10" s="23" t="str">
        <f ca="1">IF(PaymentSchedule[[#This Row],[PMT NO]]&lt;&gt;"",ScheduledPayment,"")</f>
        <v/>
      </c>
      <c r="F31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0" s="23" t="str">
        <f ca="1">IF(PaymentSchedule[[#This Row],[PMT NO]]&lt;&gt;"",PaymentSchedule[[#This Row],[TOTAL PAYMENT]]-PaymentSchedule[[#This Row],[INTEREST]],"")</f>
        <v/>
      </c>
      <c r="I310" s="23" t="str">
        <f ca="1">IF(PaymentSchedule[[#This Row],[PMT NO]]&lt;&gt;"",PaymentSchedule[[#This Row],[BEGINNING BALANCE]]*(InterestRate/PaymentsPerYear),"")</f>
        <v/>
      </c>
      <c r="J31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0" s="23" t="str">
        <f ca="1">IF(PaymentSchedule[[#This Row],[PMT NO]]&lt;&gt;"",SUM(INDEX(PaymentSchedule[INTEREST],1,1):PaymentSchedule[[#This Row],[INTEREST]]),"")</f>
        <v/>
      </c>
    </row>
    <row r="311" spans="2:11" x14ac:dyDescent="0.25">
      <c r="B311" s="24" t="str">
        <f ca="1">IF(LoanIsGood,IF(ROW()-ROW(PaymentSchedule[[#Headers],[PMT NO]])&gt;ScheduledNumberOfPayments,"",ROW()-ROW(PaymentSchedule[[#Headers],[PMT NO]])),"")</f>
        <v/>
      </c>
      <c r="C311" s="22" t="str">
        <f ca="1">IF(PaymentSchedule[[#This Row],[PMT NO]]&lt;&gt;"",EOMONTH(LoanStartDate,ROW(PaymentSchedule[[#This Row],[PMT NO]])-ROW(PaymentSchedule[[#Headers],[PMT NO]])-2)+DAY(LoanStartDate),"")</f>
        <v/>
      </c>
      <c r="D31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11" s="23" t="str">
        <f ca="1">IF(PaymentSchedule[[#This Row],[PMT NO]]&lt;&gt;"",ScheduledPayment,"")</f>
        <v/>
      </c>
      <c r="F31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1" s="23" t="str">
        <f ca="1">IF(PaymentSchedule[[#This Row],[PMT NO]]&lt;&gt;"",PaymentSchedule[[#This Row],[TOTAL PAYMENT]]-PaymentSchedule[[#This Row],[INTEREST]],"")</f>
        <v/>
      </c>
      <c r="I311" s="23" t="str">
        <f ca="1">IF(PaymentSchedule[[#This Row],[PMT NO]]&lt;&gt;"",PaymentSchedule[[#This Row],[BEGINNING BALANCE]]*(InterestRate/PaymentsPerYear),"")</f>
        <v/>
      </c>
      <c r="J31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1" s="23" t="str">
        <f ca="1">IF(PaymentSchedule[[#This Row],[PMT NO]]&lt;&gt;"",SUM(INDEX(PaymentSchedule[INTEREST],1,1):PaymentSchedule[[#This Row],[INTEREST]]),"")</f>
        <v/>
      </c>
    </row>
    <row r="312" spans="2:11" x14ac:dyDescent="0.25">
      <c r="B312" s="24" t="str">
        <f ca="1">IF(LoanIsGood,IF(ROW()-ROW(PaymentSchedule[[#Headers],[PMT NO]])&gt;ScheduledNumberOfPayments,"",ROW()-ROW(PaymentSchedule[[#Headers],[PMT NO]])),"")</f>
        <v/>
      </c>
      <c r="C312" s="22" t="str">
        <f ca="1">IF(PaymentSchedule[[#This Row],[PMT NO]]&lt;&gt;"",EOMONTH(LoanStartDate,ROW(PaymentSchedule[[#This Row],[PMT NO]])-ROW(PaymentSchedule[[#Headers],[PMT NO]])-2)+DAY(LoanStartDate),"")</f>
        <v/>
      </c>
      <c r="D31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12" s="23" t="str">
        <f ca="1">IF(PaymentSchedule[[#This Row],[PMT NO]]&lt;&gt;"",ScheduledPayment,"")</f>
        <v/>
      </c>
      <c r="F31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2" s="23" t="str">
        <f ca="1">IF(PaymentSchedule[[#This Row],[PMT NO]]&lt;&gt;"",PaymentSchedule[[#This Row],[TOTAL PAYMENT]]-PaymentSchedule[[#This Row],[INTEREST]],"")</f>
        <v/>
      </c>
      <c r="I312" s="23" t="str">
        <f ca="1">IF(PaymentSchedule[[#This Row],[PMT NO]]&lt;&gt;"",PaymentSchedule[[#This Row],[BEGINNING BALANCE]]*(InterestRate/PaymentsPerYear),"")</f>
        <v/>
      </c>
      <c r="J31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2" s="23" t="str">
        <f ca="1">IF(PaymentSchedule[[#This Row],[PMT NO]]&lt;&gt;"",SUM(INDEX(PaymentSchedule[INTEREST],1,1):PaymentSchedule[[#This Row],[INTEREST]]),"")</f>
        <v/>
      </c>
    </row>
    <row r="313" spans="2:11" x14ac:dyDescent="0.25">
      <c r="B313" s="24" t="str">
        <f ca="1">IF(LoanIsGood,IF(ROW()-ROW(PaymentSchedule[[#Headers],[PMT NO]])&gt;ScheduledNumberOfPayments,"",ROW()-ROW(PaymentSchedule[[#Headers],[PMT NO]])),"")</f>
        <v/>
      </c>
      <c r="C313" s="22" t="str">
        <f ca="1">IF(PaymentSchedule[[#This Row],[PMT NO]]&lt;&gt;"",EOMONTH(LoanStartDate,ROW(PaymentSchedule[[#This Row],[PMT NO]])-ROW(PaymentSchedule[[#Headers],[PMT NO]])-2)+DAY(LoanStartDate),"")</f>
        <v/>
      </c>
      <c r="D31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13" s="23" t="str">
        <f ca="1">IF(PaymentSchedule[[#This Row],[PMT NO]]&lt;&gt;"",ScheduledPayment,"")</f>
        <v/>
      </c>
      <c r="F31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3" s="23" t="str">
        <f ca="1">IF(PaymentSchedule[[#This Row],[PMT NO]]&lt;&gt;"",PaymentSchedule[[#This Row],[TOTAL PAYMENT]]-PaymentSchedule[[#This Row],[INTEREST]],"")</f>
        <v/>
      </c>
      <c r="I313" s="23" t="str">
        <f ca="1">IF(PaymentSchedule[[#This Row],[PMT NO]]&lt;&gt;"",PaymentSchedule[[#This Row],[BEGINNING BALANCE]]*(InterestRate/PaymentsPerYear),"")</f>
        <v/>
      </c>
      <c r="J31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3" s="23" t="str">
        <f ca="1">IF(PaymentSchedule[[#This Row],[PMT NO]]&lt;&gt;"",SUM(INDEX(PaymentSchedule[INTEREST],1,1):PaymentSchedule[[#This Row],[INTEREST]]),"")</f>
        <v/>
      </c>
    </row>
    <row r="314" spans="2:11" x14ac:dyDescent="0.25">
      <c r="B314" s="24" t="str">
        <f ca="1">IF(LoanIsGood,IF(ROW()-ROW(PaymentSchedule[[#Headers],[PMT NO]])&gt;ScheduledNumberOfPayments,"",ROW()-ROW(PaymentSchedule[[#Headers],[PMT NO]])),"")</f>
        <v/>
      </c>
      <c r="C314" s="22" t="str">
        <f ca="1">IF(PaymentSchedule[[#This Row],[PMT NO]]&lt;&gt;"",EOMONTH(LoanStartDate,ROW(PaymentSchedule[[#This Row],[PMT NO]])-ROW(PaymentSchedule[[#Headers],[PMT NO]])-2)+DAY(LoanStartDate),"")</f>
        <v/>
      </c>
      <c r="D31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14" s="23" t="str">
        <f ca="1">IF(PaymentSchedule[[#This Row],[PMT NO]]&lt;&gt;"",ScheduledPayment,"")</f>
        <v/>
      </c>
      <c r="F31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4" s="23" t="str">
        <f ca="1">IF(PaymentSchedule[[#This Row],[PMT NO]]&lt;&gt;"",PaymentSchedule[[#This Row],[TOTAL PAYMENT]]-PaymentSchedule[[#This Row],[INTEREST]],"")</f>
        <v/>
      </c>
      <c r="I314" s="23" t="str">
        <f ca="1">IF(PaymentSchedule[[#This Row],[PMT NO]]&lt;&gt;"",PaymentSchedule[[#This Row],[BEGINNING BALANCE]]*(InterestRate/PaymentsPerYear),"")</f>
        <v/>
      </c>
      <c r="J31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4" s="23" t="str">
        <f ca="1">IF(PaymentSchedule[[#This Row],[PMT NO]]&lt;&gt;"",SUM(INDEX(PaymentSchedule[INTEREST],1,1):PaymentSchedule[[#This Row],[INTEREST]]),"")</f>
        <v/>
      </c>
    </row>
    <row r="315" spans="2:11" x14ac:dyDescent="0.25">
      <c r="B315" s="24" t="str">
        <f ca="1">IF(LoanIsGood,IF(ROW()-ROW(PaymentSchedule[[#Headers],[PMT NO]])&gt;ScheduledNumberOfPayments,"",ROW()-ROW(PaymentSchedule[[#Headers],[PMT NO]])),"")</f>
        <v/>
      </c>
      <c r="C315" s="22" t="str">
        <f ca="1">IF(PaymentSchedule[[#This Row],[PMT NO]]&lt;&gt;"",EOMONTH(LoanStartDate,ROW(PaymentSchedule[[#This Row],[PMT NO]])-ROW(PaymentSchedule[[#Headers],[PMT NO]])-2)+DAY(LoanStartDate),"")</f>
        <v/>
      </c>
      <c r="D31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15" s="23" t="str">
        <f ca="1">IF(PaymentSchedule[[#This Row],[PMT NO]]&lt;&gt;"",ScheduledPayment,"")</f>
        <v/>
      </c>
      <c r="F31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5" s="23" t="str">
        <f ca="1">IF(PaymentSchedule[[#This Row],[PMT NO]]&lt;&gt;"",PaymentSchedule[[#This Row],[TOTAL PAYMENT]]-PaymentSchedule[[#This Row],[INTEREST]],"")</f>
        <v/>
      </c>
      <c r="I315" s="23" t="str">
        <f ca="1">IF(PaymentSchedule[[#This Row],[PMT NO]]&lt;&gt;"",PaymentSchedule[[#This Row],[BEGINNING BALANCE]]*(InterestRate/PaymentsPerYear),"")</f>
        <v/>
      </c>
      <c r="J31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5" s="23" t="str">
        <f ca="1">IF(PaymentSchedule[[#This Row],[PMT NO]]&lt;&gt;"",SUM(INDEX(PaymentSchedule[INTEREST],1,1):PaymentSchedule[[#This Row],[INTEREST]]),"")</f>
        <v/>
      </c>
    </row>
    <row r="316" spans="2:11" x14ac:dyDescent="0.25">
      <c r="B316" s="24" t="str">
        <f ca="1">IF(LoanIsGood,IF(ROW()-ROW(PaymentSchedule[[#Headers],[PMT NO]])&gt;ScheduledNumberOfPayments,"",ROW()-ROW(PaymentSchedule[[#Headers],[PMT NO]])),"")</f>
        <v/>
      </c>
      <c r="C316" s="22" t="str">
        <f ca="1">IF(PaymentSchedule[[#This Row],[PMT NO]]&lt;&gt;"",EOMONTH(LoanStartDate,ROW(PaymentSchedule[[#This Row],[PMT NO]])-ROW(PaymentSchedule[[#Headers],[PMT NO]])-2)+DAY(LoanStartDate),"")</f>
        <v/>
      </c>
      <c r="D31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16" s="23" t="str">
        <f ca="1">IF(PaymentSchedule[[#This Row],[PMT NO]]&lt;&gt;"",ScheduledPayment,"")</f>
        <v/>
      </c>
      <c r="F31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6" s="23" t="str">
        <f ca="1">IF(PaymentSchedule[[#This Row],[PMT NO]]&lt;&gt;"",PaymentSchedule[[#This Row],[TOTAL PAYMENT]]-PaymentSchedule[[#This Row],[INTEREST]],"")</f>
        <v/>
      </c>
      <c r="I316" s="23" t="str">
        <f ca="1">IF(PaymentSchedule[[#This Row],[PMT NO]]&lt;&gt;"",PaymentSchedule[[#This Row],[BEGINNING BALANCE]]*(InterestRate/PaymentsPerYear),"")</f>
        <v/>
      </c>
      <c r="J31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6" s="23" t="str">
        <f ca="1">IF(PaymentSchedule[[#This Row],[PMT NO]]&lt;&gt;"",SUM(INDEX(PaymentSchedule[INTEREST],1,1):PaymentSchedule[[#This Row],[INTEREST]]),"")</f>
        <v/>
      </c>
    </row>
    <row r="317" spans="2:11" x14ac:dyDescent="0.25">
      <c r="B317" s="24" t="str">
        <f ca="1">IF(LoanIsGood,IF(ROW()-ROW(PaymentSchedule[[#Headers],[PMT NO]])&gt;ScheduledNumberOfPayments,"",ROW()-ROW(PaymentSchedule[[#Headers],[PMT NO]])),"")</f>
        <v/>
      </c>
      <c r="C317" s="22" t="str">
        <f ca="1">IF(PaymentSchedule[[#This Row],[PMT NO]]&lt;&gt;"",EOMONTH(LoanStartDate,ROW(PaymentSchedule[[#This Row],[PMT NO]])-ROW(PaymentSchedule[[#Headers],[PMT NO]])-2)+DAY(LoanStartDate),"")</f>
        <v/>
      </c>
      <c r="D31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17" s="23" t="str">
        <f ca="1">IF(PaymentSchedule[[#This Row],[PMT NO]]&lt;&gt;"",ScheduledPayment,"")</f>
        <v/>
      </c>
      <c r="F31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7" s="23" t="str">
        <f ca="1">IF(PaymentSchedule[[#This Row],[PMT NO]]&lt;&gt;"",PaymentSchedule[[#This Row],[TOTAL PAYMENT]]-PaymentSchedule[[#This Row],[INTEREST]],"")</f>
        <v/>
      </c>
      <c r="I317" s="23" t="str">
        <f ca="1">IF(PaymentSchedule[[#This Row],[PMT NO]]&lt;&gt;"",PaymentSchedule[[#This Row],[BEGINNING BALANCE]]*(InterestRate/PaymentsPerYear),"")</f>
        <v/>
      </c>
      <c r="J31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7" s="23" t="str">
        <f ca="1">IF(PaymentSchedule[[#This Row],[PMT NO]]&lt;&gt;"",SUM(INDEX(PaymentSchedule[INTEREST],1,1):PaymentSchedule[[#This Row],[INTEREST]]),"")</f>
        <v/>
      </c>
    </row>
    <row r="318" spans="2:11" x14ac:dyDescent="0.25">
      <c r="B318" s="24" t="str">
        <f ca="1">IF(LoanIsGood,IF(ROW()-ROW(PaymentSchedule[[#Headers],[PMT NO]])&gt;ScheduledNumberOfPayments,"",ROW()-ROW(PaymentSchedule[[#Headers],[PMT NO]])),"")</f>
        <v/>
      </c>
      <c r="C318" s="22" t="str">
        <f ca="1">IF(PaymentSchedule[[#This Row],[PMT NO]]&lt;&gt;"",EOMONTH(LoanStartDate,ROW(PaymentSchedule[[#This Row],[PMT NO]])-ROW(PaymentSchedule[[#Headers],[PMT NO]])-2)+DAY(LoanStartDate),"")</f>
        <v/>
      </c>
      <c r="D31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18" s="23" t="str">
        <f ca="1">IF(PaymentSchedule[[#This Row],[PMT NO]]&lt;&gt;"",ScheduledPayment,"")</f>
        <v/>
      </c>
      <c r="F31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8" s="23" t="str">
        <f ca="1">IF(PaymentSchedule[[#This Row],[PMT NO]]&lt;&gt;"",PaymentSchedule[[#This Row],[TOTAL PAYMENT]]-PaymentSchedule[[#This Row],[INTEREST]],"")</f>
        <v/>
      </c>
      <c r="I318" s="23" t="str">
        <f ca="1">IF(PaymentSchedule[[#This Row],[PMT NO]]&lt;&gt;"",PaymentSchedule[[#This Row],[BEGINNING BALANCE]]*(InterestRate/PaymentsPerYear),"")</f>
        <v/>
      </c>
      <c r="J31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8" s="23" t="str">
        <f ca="1">IF(PaymentSchedule[[#This Row],[PMT NO]]&lt;&gt;"",SUM(INDEX(PaymentSchedule[INTEREST],1,1):PaymentSchedule[[#This Row],[INTEREST]]),"")</f>
        <v/>
      </c>
    </row>
    <row r="319" spans="2:11" x14ac:dyDescent="0.25">
      <c r="B319" s="24" t="str">
        <f ca="1">IF(LoanIsGood,IF(ROW()-ROW(PaymentSchedule[[#Headers],[PMT NO]])&gt;ScheduledNumberOfPayments,"",ROW()-ROW(PaymentSchedule[[#Headers],[PMT NO]])),"")</f>
        <v/>
      </c>
      <c r="C319" s="22" t="str">
        <f ca="1">IF(PaymentSchedule[[#This Row],[PMT NO]]&lt;&gt;"",EOMONTH(LoanStartDate,ROW(PaymentSchedule[[#This Row],[PMT NO]])-ROW(PaymentSchedule[[#Headers],[PMT NO]])-2)+DAY(LoanStartDate),"")</f>
        <v/>
      </c>
      <c r="D31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19" s="23" t="str">
        <f ca="1">IF(PaymentSchedule[[#This Row],[PMT NO]]&lt;&gt;"",ScheduledPayment,"")</f>
        <v/>
      </c>
      <c r="F31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9" s="23" t="str">
        <f ca="1">IF(PaymentSchedule[[#This Row],[PMT NO]]&lt;&gt;"",PaymentSchedule[[#This Row],[TOTAL PAYMENT]]-PaymentSchedule[[#This Row],[INTEREST]],"")</f>
        <v/>
      </c>
      <c r="I319" s="23" t="str">
        <f ca="1">IF(PaymentSchedule[[#This Row],[PMT NO]]&lt;&gt;"",PaymentSchedule[[#This Row],[BEGINNING BALANCE]]*(InterestRate/PaymentsPerYear),"")</f>
        <v/>
      </c>
      <c r="J31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9" s="23" t="str">
        <f ca="1">IF(PaymentSchedule[[#This Row],[PMT NO]]&lt;&gt;"",SUM(INDEX(PaymentSchedule[INTEREST],1,1):PaymentSchedule[[#This Row],[INTEREST]]),"")</f>
        <v/>
      </c>
    </row>
    <row r="320" spans="2:11" x14ac:dyDescent="0.25">
      <c r="B320" s="24" t="str">
        <f ca="1">IF(LoanIsGood,IF(ROW()-ROW(PaymentSchedule[[#Headers],[PMT NO]])&gt;ScheduledNumberOfPayments,"",ROW()-ROW(PaymentSchedule[[#Headers],[PMT NO]])),"")</f>
        <v/>
      </c>
      <c r="C320" s="22" t="str">
        <f ca="1">IF(PaymentSchedule[[#This Row],[PMT NO]]&lt;&gt;"",EOMONTH(LoanStartDate,ROW(PaymentSchedule[[#This Row],[PMT NO]])-ROW(PaymentSchedule[[#Headers],[PMT NO]])-2)+DAY(LoanStartDate),"")</f>
        <v/>
      </c>
      <c r="D32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20" s="23" t="str">
        <f ca="1">IF(PaymentSchedule[[#This Row],[PMT NO]]&lt;&gt;"",ScheduledPayment,"")</f>
        <v/>
      </c>
      <c r="F32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0" s="23" t="str">
        <f ca="1">IF(PaymentSchedule[[#This Row],[PMT NO]]&lt;&gt;"",PaymentSchedule[[#This Row],[TOTAL PAYMENT]]-PaymentSchedule[[#This Row],[INTEREST]],"")</f>
        <v/>
      </c>
      <c r="I320" s="23" t="str">
        <f ca="1">IF(PaymentSchedule[[#This Row],[PMT NO]]&lt;&gt;"",PaymentSchedule[[#This Row],[BEGINNING BALANCE]]*(InterestRate/PaymentsPerYear),"")</f>
        <v/>
      </c>
      <c r="J32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0" s="23" t="str">
        <f ca="1">IF(PaymentSchedule[[#This Row],[PMT NO]]&lt;&gt;"",SUM(INDEX(PaymentSchedule[INTEREST],1,1):PaymentSchedule[[#This Row],[INTEREST]]),"")</f>
        <v/>
      </c>
    </row>
    <row r="321" spans="2:11" x14ac:dyDescent="0.25">
      <c r="B321" s="24" t="str">
        <f ca="1">IF(LoanIsGood,IF(ROW()-ROW(PaymentSchedule[[#Headers],[PMT NO]])&gt;ScheduledNumberOfPayments,"",ROW()-ROW(PaymentSchedule[[#Headers],[PMT NO]])),"")</f>
        <v/>
      </c>
      <c r="C321" s="22" t="str">
        <f ca="1">IF(PaymentSchedule[[#This Row],[PMT NO]]&lt;&gt;"",EOMONTH(LoanStartDate,ROW(PaymentSchedule[[#This Row],[PMT NO]])-ROW(PaymentSchedule[[#Headers],[PMT NO]])-2)+DAY(LoanStartDate),"")</f>
        <v/>
      </c>
      <c r="D32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21" s="23" t="str">
        <f ca="1">IF(PaymentSchedule[[#This Row],[PMT NO]]&lt;&gt;"",ScheduledPayment,"")</f>
        <v/>
      </c>
      <c r="F32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1" s="23" t="str">
        <f ca="1">IF(PaymentSchedule[[#This Row],[PMT NO]]&lt;&gt;"",PaymentSchedule[[#This Row],[TOTAL PAYMENT]]-PaymentSchedule[[#This Row],[INTEREST]],"")</f>
        <v/>
      </c>
      <c r="I321" s="23" t="str">
        <f ca="1">IF(PaymentSchedule[[#This Row],[PMT NO]]&lt;&gt;"",PaymentSchedule[[#This Row],[BEGINNING BALANCE]]*(InterestRate/PaymentsPerYear),"")</f>
        <v/>
      </c>
      <c r="J32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1" s="23" t="str">
        <f ca="1">IF(PaymentSchedule[[#This Row],[PMT NO]]&lt;&gt;"",SUM(INDEX(PaymentSchedule[INTEREST],1,1):PaymentSchedule[[#This Row],[INTEREST]]),"")</f>
        <v/>
      </c>
    </row>
    <row r="322" spans="2:11" x14ac:dyDescent="0.25">
      <c r="B322" s="24" t="str">
        <f ca="1">IF(LoanIsGood,IF(ROW()-ROW(PaymentSchedule[[#Headers],[PMT NO]])&gt;ScheduledNumberOfPayments,"",ROW()-ROW(PaymentSchedule[[#Headers],[PMT NO]])),"")</f>
        <v/>
      </c>
      <c r="C322" s="22" t="str">
        <f ca="1">IF(PaymentSchedule[[#This Row],[PMT NO]]&lt;&gt;"",EOMONTH(LoanStartDate,ROW(PaymentSchedule[[#This Row],[PMT NO]])-ROW(PaymentSchedule[[#Headers],[PMT NO]])-2)+DAY(LoanStartDate),"")</f>
        <v/>
      </c>
      <c r="D32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22" s="23" t="str">
        <f ca="1">IF(PaymentSchedule[[#This Row],[PMT NO]]&lt;&gt;"",ScheduledPayment,"")</f>
        <v/>
      </c>
      <c r="F32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2" s="23" t="str">
        <f ca="1">IF(PaymentSchedule[[#This Row],[PMT NO]]&lt;&gt;"",PaymentSchedule[[#This Row],[TOTAL PAYMENT]]-PaymentSchedule[[#This Row],[INTEREST]],"")</f>
        <v/>
      </c>
      <c r="I322" s="23" t="str">
        <f ca="1">IF(PaymentSchedule[[#This Row],[PMT NO]]&lt;&gt;"",PaymentSchedule[[#This Row],[BEGINNING BALANCE]]*(InterestRate/PaymentsPerYear),"")</f>
        <v/>
      </c>
      <c r="J32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2" s="23" t="str">
        <f ca="1">IF(PaymentSchedule[[#This Row],[PMT NO]]&lt;&gt;"",SUM(INDEX(PaymentSchedule[INTEREST],1,1):PaymentSchedule[[#This Row],[INTEREST]]),"")</f>
        <v/>
      </c>
    </row>
    <row r="323" spans="2:11" x14ac:dyDescent="0.25">
      <c r="B323" s="24" t="str">
        <f ca="1">IF(LoanIsGood,IF(ROW()-ROW(PaymentSchedule[[#Headers],[PMT NO]])&gt;ScheduledNumberOfPayments,"",ROW()-ROW(PaymentSchedule[[#Headers],[PMT NO]])),"")</f>
        <v/>
      </c>
      <c r="C323" s="22" t="str">
        <f ca="1">IF(PaymentSchedule[[#This Row],[PMT NO]]&lt;&gt;"",EOMONTH(LoanStartDate,ROW(PaymentSchedule[[#This Row],[PMT NO]])-ROW(PaymentSchedule[[#Headers],[PMT NO]])-2)+DAY(LoanStartDate),"")</f>
        <v/>
      </c>
      <c r="D32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23" s="23" t="str">
        <f ca="1">IF(PaymentSchedule[[#This Row],[PMT NO]]&lt;&gt;"",ScheduledPayment,"")</f>
        <v/>
      </c>
      <c r="F32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3" s="23" t="str">
        <f ca="1">IF(PaymentSchedule[[#This Row],[PMT NO]]&lt;&gt;"",PaymentSchedule[[#This Row],[TOTAL PAYMENT]]-PaymentSchedule[[#This Row],[INTEREST]],"")</f>
        <v/>
      </c>
      <c r="I323" s="23" t="str">
        <f ca="1">IF(PaymentSchedule[[#This Row],[PMT NO]]&lt;&gt;"",PaymentSchedule[[#This Row],[BEGINNING BALANCE]]*(InterestRate/PaymentsPerYear),"")</f>
        <v/>
      </c>
      <c r="J32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3" s="23" t="str">
        <f ca="1">IF(PaymentSchedule[[#This Row],[PMT NO]]&lt;&gt;"",SUM(INDEX(PaymentSchedule[INTEREST],1,1):PaymentSchedule[[#This Row],[INTEREST]]),"")</f>
        <v/>
      </c>
    </row>
    <row r="324" spans="2:11" x14ac:dyDescent="0.25">
      <c r="B324" s="24" t="str">
        <f ca="1">IF(LoanIsGood,IF(ROW()-ROW(PaymentSchedule[[#Headers],[PMT NO]])&gt;ScheduledNumberOfPayments,"",ROW()-ROW(PaymentSchedule[[#Headers],[PMT NO]])),"")</f>
        <v/>
      </c>
      <c r="C324" s="22" t="str">
        <f ca="1">IF(PaymentSchedule[[#This Row],[PMT NO]]&lt;&gt;"",EOMONTH(LoanStartDate,ROW(PaymentSchedule[[#This Row],[PMT NO]])-ROW(PaymentSchedule[[#Headers],[PMT NO]])-2)+DAY(LoanStartDate),"")</f>
        <v/>
      </c>
      <c r="D32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24" s="23" t="str">
        <f ca="1">IF(PaymentSchedule[[#This Row],[PMT NO]]&lt;&gt;"",ScheduledPayment,"")</f>
        <v/>
      </c>
      <c r="F32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4" s="23" t="str">
        <f ca="1">IF(PaymentSchedule[[#This Row],[PMT NO]]&lt;&gt;"",PaymentSchedule[[#This Row],[TOTAL PAYMENT]]-PaymentSchedule[[#This Row],[INTEREST]],"")</f>
        <v/>
      </c>
      <c r="I324" s="23" t="str">
        <f ca="1">IF(PaymentSchedule[[#This Row],[PMT NO]]&lt;&gt;"",PaymentSchedule[[#This Row],[BEGINNING BALANCE]]*(InterestRate/PaymentsPerYear),"")</f>
        <v/>
      </c>
      <c r="J32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4" s="23" t="str">
        <f ca="1">IF(PaymentSchedule[[#This Row],[PMT NO]]&lt;&gt;"",SUM(INDEX(PaymentSchedule[INTEREST],1,1):PaymentSchedule[[#This Row],[INTEREST]]),"")</f>
        <v/>
      </c>
    </row>
    <row r="325" spans="2:11" x14ac:dyDescent="0.25">
      <c r="B325" s="24" t="str">
        <f ca="1">IF(LoanIsGood,IF(ROW()-ROW(PaymentSchedule[[#Headers],[PMT NO]])&gt;ScheduledNumberOfPayments,"",ROW()-ROW(PaymentSchedule[[#Headers],[PMT NO]])),"")</f>
        <v/>
      </c>
      <c r="C325" s="22" t="str">
        <f ca="1">IF(PaymentSchedule[[#This Row],[PMT NO]]&lt;&gt;"",EOMONTH(LoanStartDate,ROW(PaymentSchedule[[#This Row],[PMT NO]])-ROW(PaymentSchedule[[#Headers],[PMT NO]])-2)+DAY(LoanStartDate),"")</f>
        <v/>
      </c>
      <c r="D32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25" s="23" t="str">
        <f ca="1">IF(PaymentSchedule[[#This Row],[PMT NO]]&lt;&gt;"",ScheduledPayment,"")</f>
        <v/>
      </c>
      <c r="F32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5" s="23" t="str">
        <f ca="1">IF(PaymentSchedule[[#This Row],[PMT NO]]&lt;&gt;"",PaymentSchedule[[#This Row],[TOTAL PAYMENT]]-PaymentSchedule[[#This Row],[INTEREST]],"")</f>
        <v/>
      </c>
      <c r="I325" s="23" t="str">
        <f ca="1">IF(PaymentSchedule[[#This Row],[PMT NO]]&lt;&gt;"",PaymentSchedule[[#This Row],[BEGINNING BALANCE]]*(InterestRate/PaymentsPerYear),"")</f>
        <v/>
      </c>
      <c r="J32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5" s="23" t="str">
        <f ca="1">IF(PaymentSchedule[[#This Row],[PMT NO]]&lt;&gt;"",SUM(INDEX(PaymentSchedule[INTEREST],1,1):PaymentSchedule[[#This Row],[INTEREST]]),"")</f>
        <v/>
      </c>
    </row>
    <row r="326" spans="2:11" x14ac:dyDescent="0.25">
      <c r="B326" s="24" t="str">
        <f ca="1">IF(LoanIsGood,IF(ROW()-ROW(PaymentSchedule[[#Headers],[PMT NO]])&gt;ScheduledNumberOfPayments,"",ROW()-ROW(PaymentSchedule[[#Headers],[PMT NO]])),"")</f>
        <v/>
      </c>
      <c r="C326" s="22" t="str">
        <f ca="1">IF(PaymentSchedule[[#This Row],[PMT NO]]&lt;&gt;"",EOMONTH(LoanStartDate,ROW(PaymentSchedule[[#This Row],[PMT NO]])-ROW(PaymentSchedule[[#Headers],[PMT NO]])-2)+DAY(LoanStartDate),"")</f>
        <v/>
      </c>
      <c r="D32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26" s="23" t="str">
        <f ca="1">IF(PaymentSchedule[[#This Row],[PMT NO]]&lt;&gt;"",ScheduledPayment,"")</f>
        <v/>
      </c>
      <c r="F32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6" s="23" t="str">
        <f ca="1">IF(PaymentSchedule[[#This Row],[PMT NO]]&lt;&gt;"",PaymentSchedule[[#This Row],[TOTAL PAYMENT]]-PaymentSchedule[[#This Row],[INTEREST]],"")</f>
        <v/>
      </c>
      <c r="I326" s="23" t="str">
        <f ca="1">IF(PaymentSchedule[[#This Row],[PMT NO]]&lt;&gt;"",PaymentSchedule[[#This Row],[BEGINNING BALANCE]]*(InterestRate/PaymentsPerYear),"")</f>
        <v/>
      </c>
      <c r="J32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6" s="23" t="str">
        <f ca="1">IF(PaymentSchedule[[#This Row],[PMT NO]]&lt;&gt;"",SUM(INDEX(PaymentSchedule[INTEREST],1,1):PaymentSchedule[[#This Row],[INTEREST]]),"")</f>
        <v/>
      </c>
    </row>
    <row r="327" spans="2:11" x14ac:dyDescent="0.25">
      <c r="B327" s="24" t="str">
        <f ca="1">IF(LoanIsGood,IF(ROW()-ROW(PaymentSchedule[[#Headers],[PMT NO]])&gt;ScheduledNumberOfPayments,"",ROW()-ROW(PaymentSchedule[[#Headers],[PMT NO]])),"")</f>
        <v/>
      </c>
      <c r="C327" s="22" t="str">
        <f ca="1">IF(PaymentSchedule[[#This Row],[PMT NO]]&lt;&gt;"",EOMONTH(LoanStartDate,ROW(PaymentSchedule[[#This Row],[PMT NO]])-ROW(PaymentSchedule[[#Headers],[PMT NO]])-2)+DAY(LoanStartDate),"")</f>
        <v/>
      </c>
      <c r="D32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27" s="23" t="str">
        <f ca="1">IF(PaymentSchedule[[#This Row],[PMT NO]]&lt;&gt;"",ScheduledPayment,"")</f>
        <v/>
      </c>
      <c r="F32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7" s="23" t="str">
        <f ca="1">IF(PaymentSchedule[[#This Row],[PMT NO]]&lt;&gt;"",PaymentSchedule[[#This Row],[TOTAL PAYMENT]]-PaymentSchedule[[#This Row],[INTEREST]],"")</f>
        <v/>
      </c>
      <c r="I327" s="23" t="str">
        <f ca="1">IF(PaymentSchedule[[#This Row],[PMT NO]]&lt;&gt;"",PaymentSchedule[[#This Row],[BEGINNING BALANCE]]*(InterestRate/PaymentsPerYear),"")</f>
        <v/>
      </c>
      <c r="J32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7" s="23" t="str">
        <f ca="1">IF(PaymentSchedule[[#This Row],[PMT NO]]&lt;&gt;"",SUM(INDEX(PaymentSchedule[INTEREST],1,1):PaymentSchedule[[#This Row],[INTEREST]]),"")</f>
        <v/>
      </c>
    </row>
    <row r="328" spans="2:11" x14ac:dyDescent="0.25">
      <c r="B328" s="24" t="str">
        <f ca="1">IF(LoanIsGood,IF(ROW()-ROW(PaymentSchedule[[#Headers],[PMT NO]])&gt;ScheduledNumberOfPayments,"",ROW()-ROW(PaymentSchedule[[#Headers],[PMT NO]])),"")</f>
        <v/>
      </c>
      <c r="C328" s="22" t="str">
        <f ca="1">IF(PaymentSchedule[[#This Row],[PMT NO]]&lt;&gt;"",EOMONTH(LoanStartDate,ROW(PaymentSchedule[[#This Row],[PMT NO]])-ROW(PaymentSchedule[[#Headers],[PMT NO]])-2)+DAY(LoanStartDate),"")</f>
        <v/>
      </c>
      <c r="D32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28" s="23" t="str">
        <f ca="1">IF(PaymentSchedule[[#This Row],[PMT NO]]&lt;&gt;"",ScheduledPayment,"")</f>
        <v/>
      </c>
      <c r="F32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8" s="23" t="str">
        <f ca="1">IF(PaymentSchedule[[#This Row],[PMT NO]]&lt;&gt;"",PaymentSchedule[[#This Row],[TOTAL PAYMENT]]-PaymentSchedule[[#This Row],[INTEREST]],"")</f>
        <v/>
      </c>
      <c r="I328" s="23" t="str">
        <f ca="1">IF(PaymentSchedule[[#This Row],[PMT NO]]&lt;&gt;"",PaymentSchedule[[#This Row],[BEGINNING BALANCE]]*(InterestRate/PaymentsPerYear),"")</f>
        <v/>
      </c>
      <c r="J32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8" s="23" t="str">
        <f ca="1">IF(PaymentSchedule[[#This Row],[PMT NO]]&lt;&gt;"",SUM(INDEX(PaymentSchedule[INTEREST],1,1):PaymentSchedule[[#This Row],[INTEREST]]),"")</f>
        <v/>
      </c>
    </row>
    <row r="329" spans="2:11" x14ac:dyDescent="0.25">
      <c r="B329" s="24" t="str">
        <f ca="1">IF(LoanIsGood,IF(ROW()-ROW(PaymentSchedule[[#Headers],[PMT NO]])&gt;ScheduledNumberOfPayments,"",ROW()-ROW(PaymentSchedule[[#Headers],[PMT NO]])),"")</f>
        <v/>
      </c>
      <c r="C329" s="22" t="str">
        <f ca="1">IF(PaymentSchedule[[#This Row],[PMT NO]]&lt;&gt;"",EOMONTH(LoanStartDate,ROW(PaymentSchedule[[#This Row],[PMT NO]])-ROW(PaymentSchedule[[#Headers],[PMT NO]])-2)+DAY(LoanStartDate),"")</f>
        <v/>
      </c>
      <c r="D32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29" s="23" t="str">
        <f ca="1">IF(PaymentSchedule[[#This Row],[PMT NO]]&lt;&gt;"",ScheduledPayment,"")</f>
        <v/>
      </c>
      <c r="F32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9" s="23" t="str">
        <f ca="1">IF(PaymentSchedule[[#This Row],[PMT NO]]&lt;&gt;"",PaymentSchedule[[#This Row],[TOTAL PAYMENT]]-PaymentSchedule[[#This Row],[INTEREST]],"")</f>
        <v/>
      </c>
      <c r="I329" s="23" t="str">
        <f ca="1">IF(PaymentSchedule[[#This Row],[PMT NO]]&lt;&gt;"",PaymentSchedule[[#This Row],[BEGINNING BALANCE]]*(InterestRate/PaymentsPerYear),"")</f>
        <v/>
      </c>
      <c r="J32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9" s="23" t="str">
        <f ca="1">IF(PaymentSchedule[[#This Row],[PMT NO]]&lt;&gt;"",SUM(INDEX(PaymentSchedule[INTEREST],1,1):PaymentSchedule[[#This Row],[INTEREST]]),"")</f>
        <v/>
      </c>
    </row>
    <row r="330" spans="2:11" x14ac:dyDescent="0.25">
      <c r="B330" s="24" t="str">
        <f ca="1">IF(LoanIsGood,IF(ROW()-ROW(PaymentSchedule[[#Headers],[PMT NO]])&gt;ScheduledNumberOfPayments,"",ROW()-ROW(PaymentSchedule[[#Headers],[PMT NO]])),"")</f>
        <v/>
      </c>
      <c r="C330" s="22" t="str">
        <f ca="1">IF(PaymentSchedule[[#This Row],[PMT NO]]&lt;&gt;"",EOMONTH(LoanStartDate,ROW(PaymentSchedule[[#This Row],[PMT NO]])-ROW(PaymentSchedule[[#Headers],[PMT NO]])-2)+DAY(LoanStartDate),"")</f>
        <v/>
      </c>
      <c r="D33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30" s="23" t="str">
        <f ca="1">IF(PaymentSchedule[[#This Row],[PMT NO]]&lt;&gt;"",ScheduledPayment,"")</f>
        <v/>
      </c>
      <c r="F33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0" s="23" t="str">
        <f ca="1">IF(PaymentSchedule[[#This Row],[PMT NO]]&lt;&gt;"",PaymentSchedule[[#This Row],[TOTAL PAYMENT]]-PaymentSchedule[[#This Row],[INTEREST]],"")</f>
        <v/>
      </c>
      <c r="I330" s="23" t="str">
        <f ca="1">IF(PaymentSchedule[[#This Row],[PMT NO]]&lt;&gt;"",PaymentSchedule[[#This Row],[BEGINNING BALANCE]]*(InterestRate/PaymentsPerYear),"")</f>
        <v/>
      </c>
      <c r="J33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0" s="23" t="str">
        <f ca="1">IF(PaymentSchedule[[#This Row],[PMT NO]]&lt;&gt;"",SUM(INDEX(PaymentSchedule[INTEREST],1,1):PaymentSchedule[[#This Row],[INTEREST]]),"")</f>
        <v/>
      </c>
    </row>
    <row r="331" spans="2:11" x14ac:dyDescent="0.25">
      <c r="B331" s="24" t="str">
        <f ca="1">IF(LoanIsGood,IF(ROW()-ROW(PaymentSchedule[[#Headers],[PMT NO]])&gt;ScheduledNumberOfPayments,"",ROW()-ROW(PaymentSchedule[[#Headers],[PMT NO]])),"")</f>
        <v/>
      </c>
      <c r="C331" s="22" t="str">
        <f ca="1">IF(PaymentSchedule[[#This Row],[PMT NO]]&lt;&gt;"",EOMONTH(LoanStartDate,ROW(PaymentSchedule[[#This Row],[PMT NO]])-ROW(PaymentSchedule[[#Headers],[PMT NO]])-2)+DAY(LoanStartDate),"")</f>
        <v/>
      </c>
      <c r="D33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31" s="23" t="str">
        <f ca="1">IF(PaymentSchedule[[#This Row],[PMT NO]]&lt;&gt;"",ScheduledPayment,"")</f>
        <v/>
      </c>
      <c r="F33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1" s="23" t="str">
        <f ca="1">IF(PaymentSchedule[[#This Row],[PMT NO]]&lt;&gt;"",PaymentSchedule[[#This Row],[TOTAL PAYMENT]]-PaymentSchedule[[#This Row],[INTEREST]],"")</f>
        <v/>
      </c>
      <c r="I331" s="23" t="str">
        <f ca="1">IF(PaymentSchedule[[#This Row],[PMT NO]]&lt;&gt;"",PaymentSchedule[[#This Row],[BEGINNING BALANCE]]*(InterestRate/PaymentsPerYear),"")</f>
        <v/>
      </c>
      <c r="J33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1" s="23" t="str">
        <f ca="1">IF(PaymentSchedule[[#This Row],[PMT NO]]&lt;&gt;"",SUM(INDEX(PaymentSchedule[INTEREST],1,1):PaymentSchedule[[#This Row],[INTEREST]]),"")</f>
        <v/>
      </c>
    </row>
    <row r="332" spans="2:11" x14ac:dyDescent="0.25">
      <c r="B332" s="24" t="str">
        <f ca="1">IF(LoanIsGood,IF(ROW()-ROW(PaymentSchedule[[#Headers],[PMT NO]])&gt;ScheduledNumberOfPayments,"",ROW()-ROW(PaymentSchedule[[#Headers],[PMT NO]])),"")</f>
        <v/>
      </c>
      <c r="C332" s="22" t="str">
        <f ca="1">IF(PaymentSchedule[[#This Row],[PMT NO]]&lt;&gt;"",EOMONTH(LoanStartDate,ROW(PaymentSchedule[[#This Row],[PMT NO]])-ROW(PaymentSchedule[[#Headers],[PMT NO]])-2)+DAY(LoanStartDate),"")</f>
        <v/>
      </c>
      <c r="D33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32" s="23" t="str">
        <f ca="1">IF(PaymentSchedule[[#This Row],[PMT NO]]&lt;&gt;"",ScheduledPayment,"")</f>
        <v/>
      </c>
      <c r="F33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2" s="23" t="str">
        <f ca="1">IF(PaymentSchedule[[#This Row],[PMT NO]]&lt;&gt;"",PaymentSchedule[[#This Row],[TOTAL PAYMENT]]-PaymentSchedule[[#This Row],[INTEREST]],"")</f>
        <v/>
      </c>
      <c r="I332" s="23" t="str">
        <f ca="1">IF(PaymentSchedule[[#This Row],[PMT NO]]&lt;&gt;"",PaymentSchedule[[#This Row],[BEGINNING BALANCE]]*(InterestRate/PaymentsPerYear),"")</f>
        <v/>
      </c>
      <c r="J33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2" s="23" t="str">
        <f ca="1">IF(PaymentSchedule[[#This Row],[PMT NO]]&lt;&gt;"",SUM(INDEX(PaymentSchedule[INTEREST],1,1):PaymentSchedule[[#This Row],[INTEREST]]),"")</f>
        <v/>
      </c>
    </row>
    <row r="333" spans="2:11" x14ac:dyDescent="0.25">
      <c r="B333" s="24" t="str">
        <f ca="1">IF(LoanIsGood,IF(ROW()-ROW(PaymentSchedule[[#Headers],[PMT NO]])&gt;ScheduledNumberOfPayments,"",ROW()-ROW(PaymentSchedule[[#Headers],[PMT NO]])),"")</f>
        <v/>
      </c>
      <c r="C333" s="22" t="str">
        <f ca="1">IF(PaymentSchedule[[#This Row],[PMT NO]]&lt;&gt;"",EOMONTH(LoanStartDate,ROW(PaymentSchedule[[#This Row],[PMT NO]])-ROW(PaymentSchedule[[#Headers],[PMT NO]])-2)+DAY(LoanStartDate),"")</f>
        <v/>
      </c>
      <c r="D33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33" s="23" t="str">
        <f ca="1">IF(PaymentSchedule[[#This Row],[PMT NO]]&lt;&gt;"",ScheduledPayment,"")</f>
        <v/>
      </c>
      <c r="F33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3" s="23" t="str">
        <f ca="1">IF(PaymentSchedule[[#This Row],[PMT NO]]&lt;&gt;"",PaymentSchedule[[#This Row],[TOTAL PAYMENT]]-PaymentSchedule[[#This Row],[INTEREST]],"")</f>
        <v/>
      </c>
      <c r="I333" s="23" t="str">
        <f ca="1">IF(PaymentSchedule[[#This Row],[PMT NO]]&lt;&gt;"",PaymentSchedule[[#This Row],[BEGINNING BALANCE]]*(InterestRate/PaymentsPerYear),"")</f>
        <v/>
      </c>
      <c r="J33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3" s="23" t="str">
        <f ca="1">IF(PaymentSchedule[[#This Row],[PMT NO]]&lt;&gt;"",SUM(INDEX(PaymentSchedule[INTEREST],1,1):PaymentSchedule[[#This Row],[INTEREST]]),"")</f>
        <v/>
      </c>
    </row>
    <row r="334" spans="2:11" x14ac:dyDescent="0.25">
      <c r="B334" s="24" t="str">
        <f ca="1">IF(LoanIsGood,IF(ROW()-ROW(PaymentSchedule[[#Headers],[PMT NO]])&gt;ScheduledNumberOfPayments,"",ROW()-ROW(PaymentSchedule[[#Headers],[PMT NO]])),"")</f>
        <v/>
      </c>
      <c r="C334" s="22" t="str">
        <f ca="1">IF(PaymentSchedule[[#This Row],[PMT NO]]&lt;&gt;"",EOMONTH(LoanStartDate,ROW(PaymentSchedule[[#This Row],[PMT NO]])-ROW(PaymentSchedule[[#Headers],[PMT NO]])-2)+DAY(LoanStartDate),"")</f>
        <v/>
      </c>
      <c r="D33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34" s="23" t="str">
        <f ca="1">IF(PaymentSchedule[[#This Row],[PMT NO]]&lt;&gt;"",ScheduledPayment,"")</f>
        <v/>
      </c>
      <c r="F33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4" s="23" t="str">
        <f ca="1">IF(PaymentSchedule[[#This Row],[PMT NO]]&lt;&gt;"",PaymentSchedule[[#This Row],[TOTAL PAYMENT]]-PaymentSchedule[[#This Row],[INTEREST]],"")</f>
        <v/>
      </c>
      <c r="I334" s="23" t="str">
        <f ca="1">IF(PaymentSchedule[[#This Row],[PMT NO]]&lt;&gt;"",PaymentSchedule[[#This Row],[BEGINNING BALANCE]]*(InterestRate/PaymentsPerYear),"")</f>
        <v/>
      </c>
      <c r="J33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4" s="23" t="str">
        <f ca="1">IF(PaymentSchedule[[#This Row],[PMT NO]]&lt;&gt;"",SUM(INDEX(PaymentSchedule[INTEREST],1,1):PaymentSchedule[[#This Row],[INTEREST]]),"")</f>
        <v/>
      </c>
    </row>
    <row r="335" spans="2:11" x14ac:dyDescent="0.25">
      <c r="B335" s="24" t="str">
        <f ca="1">IF(LoanIsGood,IF(ROW()-ROW(PaymentSchedule[[#Headers],[PMT NO]])&gt;ScheduledNumberOfPayments,"",ROW()-ROW(PaymentSchedule[[#Headers],[PMT NO]])),"")</f>
        <v/>
      </c>
      <c r="C335" s="22" t="str">
        <f ca="1">IF(PaymentSchedule[[#This Row],[PMT NO]]&lt;&gt;"",EOMONTH(LoanStartDate,ROW(PaymentSchedule[[#This Row],[PMT NO]])-ROW(PaymentSchedule[[#Headers],[PMT NO]])-2)+DAY(LoanStartDate),"")</f>
        <v/>
      </c>
      <c r="D33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35" s="23" t="str">
        <f ca="1">IF(PaymentSchedule[[#This Row],[PMT NO]]&lt;&gt;"",ScheduledPayment,"")</f>
        <v/>
      </c>
      <c r="F33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5" s="23" t="str">
        <f ca="1">IF(PaymentSchedule[[#This Row],[PMT NO]]&lt;&gt;"",PaymentSchedule[[#This Row],[TOTAL PAYMENT]]-PaymentSchedule[[#This Row],[INTEREST]],"")</f>
        <v/>
      </c>
      <c r="I335" s="23" t="str">
        <f ca="1">IF(PaymentSchedule[[#This Row],[PMT NO]]&lt;&gt;"",PaymentSchedule[[#This Row],[BEGINNING BALANCE]]*(InterestRate/PaymentsPerYear),"")</f>
        <v/>
      </c>
      <c r="J33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5" s="23" t="str">
        <f ca="1">IF(PaymentSchedule[[#This Row],[PMT NO]]&lt;&gt;"",SUM(INDEX(PaymentSchedule[INTEREST],1,1):PaymentSchedule[[#This Row],[INTEREST]]),"")</f>
        <v/>
      </c>
    </row>
    <row r="336" spans="2:11" x14ac:dyDescent="0.25">
      <c r="B336" s="24" t="str">
        <f ca="1">IF(LoanIsGood,IF(ROW()-ROW(PaymentSchedule[[#Headers],[PMT NO]])&gt;ScheduledNumberOfPayments,"",ROW()-ROW(PaymentSchedule[[#Headers],[PMT NO]])),"")</f>
        <v/>
      </c>
      <c r="C336" s="22" t="str">
        <f ca="1">IF(PaymentSchedule[[#This Row],[PMT NO]]&lt;&gt;"",EOMONTH(LoanStartDate,ROW(PaymentSchedule[[#This Row],[PMT NO]])-ROW(PaymentSchedule[[#Headers],[PMT NO]])-2)+DAY(LoanStartDate),"")</f>
        <v/>
      </c>
      <c r="D33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36" s="23" t="str">
        <f ca="1">IF(PaymentSchedule[[#This Row],[PMT NO]]&lt;&gt;"",ScheduledPayment,"")</f>
        <v/>
      </c>
      <c r="F33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6" s="23" t="str">
        <f ca="1">IF(PaymentSchedule[[#This Row],[PMT NO]]&lt;&gt;"",PaymentSchedule[[#This Row],[TOTAL PAYMENT]]-PaymentSchedule[[#This Row],[INTEREST]],"")</f>
        <v/>
      </c>
      <c r="I336" s="23" t="str">
        <f ca="1">IF(PaymentSchedule[[#This Row],[PMT NO]]&lt;&gt;"",PaymentSchedule[[#This Row],[BEGINNING BALANCE]]*(InterestRate/PaymentsPerYear),"")</f>
        <v/>
      </c>
      <c r="J33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6" s="23" t="str">
        <f ca="1">IF(PaymentSchedule[[#This Row],[PMT NO]]&lt;&gt;"",SUM(INDEX(PaymentSchedule[INTEREST],1,1):PaymentSchedule[[#This Row],[INTEREST]]),"")</f>
        <v/>
      </c>
    </row>
    <row r="337" spans="2:11" x14ac:dyDescent="0.25">
      <c r="B337" s="24" t="str">
        <f ca="1">IF(LoanIsGood,IF(ROW()-ROW(PaymentSchedule[[#Headers],[PMT NO]])&gt;ScheduledNumberOfPayments,"",ROW()-ROW(PaymentSchedule[[#Headers],[PMT NO]])),"")</f>
        <v/>
      </c>
      <c r="C337" s="22" t="str">
        <f ca="1">IF(PaymentSchedule[[#This Row],[PMT NO]]&lt;&gt;"",EOMONTH(LoanStartDate,ROW(PaymentSchedule[[#This Row],[PMT NO]])-ROW(PaymentSchedule[[#Headers],[PMT NO]])-2)+DAY(LoanStartDate),"")</f>
        <v/>
      </c>
      <c r="D33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37" s="23" t="str">
        <f ca="1">IF(PaymentSchedule[[#This Row],[PMT NO]]&lt;&gt;"",ScheduledPayment,"")</f>
        <v/>
      </c>
      <c r="F33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7" s="23" t="str">
        <f ca="1">IF(PaymentSchedule[[#This Row],[PMT NO]]&lt;&gt;"",PaymentSchedule[[#This Row],[TOTAL PAYMENT]]-PaymentSchedule[[#This Row],[INTEREST]],"")</f>
        <v/>
      </c>
      <c r="I337" s="23" t="str">
        <f ca="1">IF(PaymentSchedule[[#This Row],[PMT NO]]&lt;&gt;"",PaymentSchedule[[#This Row],[BEGINNING BALANCE]]*(InterestRate/PaymentsPerYear),"")</f>
        <v/>
      </c>
      <c r="J33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7" s="23" t="str">
        <f ca="1">IF(PaymentSchedule[[#This Row],[PMT NO]]&lt;&gt;"",SUM(INDEX(PaymentSchedule[INTEREST],1,1):PaymentSchedule[[#This Row],[INTEREST]]),"")</f>
        <v/>
      </c>
    </row>
    <row r="338" spans="2:11" x14ac:dyDescent="0.25">
      <c r="B338" s="24" t="str">
        <f ca="1">IF(LoanIsGood,IF(ROW()-ROW(PaymentSchedule[[#Headers],[PMT NO]])&gt;ScheduledNumberOfPayments,"",ROW()-ROW(PaymentSchedule[[#Headers],[PMT NO]])),"")</f>
        <v/>
      </c>
      <c r="C338" s="22" t="str">
        <f ca="1">IF(PaymentSchedule[[#This Row],[PMT NO]]&lt;&gt;"",EOMONTH(LoanStartDate,ROW(PaymentSchedule[[#This Row],[PMT NO]])-ROW(PaymentSchedule[[#Headers],[PMT NO]])-2)+DAY(LoanStartDate),"")</f>
        <v/>
      </c>
      <c r="D33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38" s="23" t="str">
        <f ca="1">IF(PaymentSchedule[[#This Row],[PMT NO]]&lt;&gt;"",ScheduledPayment,"")</f>
        <v/>
      </c>
      <c r="F33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8" s="23" t="str">
        <f ca="1">IF(PaymentSchedule[[#This Row],[PMT NO]]&lt;&gt;"",PaymentSchedule[[#This Row],[TOTAL PAYMENT]]-PaymentSchedule[[#This Row],[INTEREST]],"")</f>
        <v/>
      </c>
      <c r="I338" s="23" t="str">
        <f ca="1">IF(PaymentSchedule[[#This Row],[PMT NO]]&lt;&gt;"",PaymentSchedule[[#This Row],[BEGINNING BALANCE]]*(InterestRate/PaymentsPerYear),"")</f>
        <v/>
      </c>
      <c r="J33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8" s="23" t="str">
        <f ca="1">IF(PaymentSchedule[[#This Row],[PMT NO]]&lt;&gt;"",SUM(INDEX(PaymentSchedule[INTEREST],1,1):PaymentSchedule[[#This Row],[INTEREST]]),"")</f>
        <v/>
      </c>
    </row>
    <row r="339" spans="2:11" x14ac:dyDescent="0.25">
      <c r="B339" s="24" t="str">
        <f ca="1">IF(LoanIsGood,IF(ROW()-ROW(PaymentSchedule[[#Headers],[PMT NO]])&gt;ScheduledNumberOfPayments,"",ROW()-ROW(PaymentSchedule[[#Headers],[PMT NO]])),"")</f>
        <v/>
      </c>
      <c r="C339" s="22" t="str">
        <f ca="1">IF(PaymentSchedule[[#This Row],[PMT NO]]&lt;&gt;"",EOMONTH(LoanStartDate,ROW(PaymentSchedule[[#This Row],[PMT NO]])-ROW(PaymentSchedule[[#Headers],[PMT NO]])-2)+DAY(LoanStartDate),"")</f>
        <v/>
      </c>
      <c r="D33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39" s="23" t="str">
        <f ca="1">IF(PaymentSchedule[[#This Row],[PMT NO]]&lt;&gt;"",ScheduledPayment,"")</f>
        <v/>
      </c>
      <c r="F33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9" s="23" t="str">
        <f ca="1">IF(PaymentSchedule[[#This Row],[PMT NO]]&lt;&gt;"",PaymentSchedule[[#This Row],[TOTAL PAYMENT]]-PaymentSchedule[[#This Row],[INTEREST]],"")</f>
        <v/>
      </c>
      <c r="I339" s="23" t="str">
        <f ca="1">IF(PaymentSchedule[[#This Row],[PMT NO]]&lt;&gt;"",PaymentSchedule[[#This Row],[BEGINNING BALANCE]]*(InterestRate/PaymentsPerYear),"")</f>
        <v/>
      </c>
      <c r="J33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9" s="23" t="str">
        <f ca="1">IF(PaymentSchedule[[#This Row],[PMT NO]]&lt;&gt;"",SUM(INDEX(PaymentSchedule[INTEREST],1,1):PaymentSchedule[[#This Row],[INTEREST]]),"")</f>
        <v/>
      </c>
    </row>
    <row r="340" spans="2:11" x14ac:dyDescent="0.25">
      <c r="B340" s="24" t="str">
        <f ca="1">IF(LoanIsGood,IF(ROW()-ROW(PaymentSchedule[[#Headers],[PMT NO]])&gt;ScheduledNumberOfPayments,"",ROW()-ROW(PaymentSchedule[[#Headers],[PMT NO]])),"")</f>
        <v/>
      </c>
      <c r="C340" s="22" t="str">
        <f ca="1">IF(PaymentSchedule[[#This Row],[PMT NO]]&lt;&gt;"",EOMONTH(LoanStartDate,ROW(PaymentSchedule[[#This Row],[PMT NO]])-ROW(PaymentSchedule[[#Headers],[PMT NO]])-2)+DAY(LoanStartDate),"")</f>
        <v/>
      </c>
      <c r="D34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40" s="23" t="str">
        <f ca="1">IF(PaymentSchedule[[#This Row],[PMT NO]]&lt;&gt;"",ScheduledPayment,"")</f>
        <v/>
      </c>
      <c r="F34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0" s="23" t="str">
        <f ca="1">IF(PaymentSchedule[[#This Row],[PMT NO]]&lt;&gt;"",PaymentSchedule[[#This Row],[TOTAL PAYMENT]]-PaymentSchedule[[#This Row],[INTEREST]],"")</f>
        <v/>
      </c>
      <c r="I340" s="23" t="str">
        <f ca="1">IF(PaymentSchedule[[#This Row],[PMT NO]]&lt;&gt;"",PaymentSchedule[[#This Row],[BEGINNING BALANCE]]*(InterestRate/PaymentsPerYear),"")</f>
        <v/>
      </c>
      <c r="J34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0" s="23" t="str">
        <f ca="1">IF(PaymentSchedule[[#This Row],[PMT NO]]&lt;&gt;"",SUM(INDEX(PaymentSchedule[INTEREST],1,1):PaymentSchedule[[#This Row],[INTEREST]]),"")</f>
        <v/>
      </c>
    </row>
    <row r="341" spans="2:11" x14ac:dyDescent="0.25">
      <c r="B341" s="24" t="str">
        <f ca="1">IF(LoanIsGood,IF(ROW()-ROW(PaymentSchedule[[#Headers],[PMT NO]])&gt;ScheduledNumberOfPayments,"",ROW()-ROW(PaymentSchedule[[#Headers],[PMT NO]])),"")</f>
        <v/>
      </c>
      <c r="C341" s="22" t="str">
        <f ca="1">IF(PaymentSchedule[[#This Row],[PMT NO]]&lt;&gt;"",EOMONTH(LoanStartDate,ROW(PaymentSchedule[[#This Row],[PMT NO]])-ROW(PaymentSchedule[[#Headers],[PMT NO]])-2)+DAY(LoanStartDate),"")</f>
        <v/>
      </c>
      <c r="D34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41" s="23" t="str">
        <f ca="1">IF(PaymentSchedule[[#This Row],[PMT NO]]&lt;&gt;"",ScheduledPayment,"")</f>
        <v/>
      </c>
      <c r="F34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1" s="23" t="str">
        <f ca="1">IF(PaymentSchedule[[#This Row],[PMT NO]]&lt;&gt;"",PaymentSchedule[[#This Row],[TOTAL PAYMENT]]-PaymentSchedule[[#This Row],[INTEREST]],"")</f>
        <v/>
      </c>
      <c r="I341" s="23" t="str">
        <f ca="1">IF(PaymentSchedule[[#This Row],[PMT NO]]&lt;&gt;"",PaymentSchedule[[#This Row],[BEGINNING BALANCE]]*(InterestRate/PaymentsPerYear),"")</f>
        <v/>
      </c>
      <c r="J34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1" s="23" t="str">
        <f ca="1">IF(PaymentSchedule[[#This Row],[PMT NO]]&lt;&gt;"",SUM(INDEX(PaymentSchedule[INTEREST],1,1):PaymentSchedule[[#This Row],[INTEREST]]),"")</f>
        <v/>
      </c>
    </row>
    <row r="342" spans="2:11" x14ac:dyDescent="0.25">
      <c r="B342" s="24" t="str">
        <f ca="1">IF(LoanIsGood,IF(ROW()-ROW(PaymentSchedule[[#Headers],[PMT NO]])&gt;ScheduledNumberOfPayments,"",ROW()-ROW(PaymentSchedule[[#Headers],[PMT NO]])),"")</f>
        <v/>
      </c>
      <c r="C342" s="22" t="str">
        <f ca="1">IF(PaymentSchedule[[#This Row],[PMT NO]]&lt;&gt;"",EOMONTH(LoanStartDate,ROW(PaymentSchedule[[#This Row],[PMT NO]])-ROW(PaymentSchedule[[#Headers],[PMT NO]])-2)+DAY(LoanStartDate),"")</f>
        <v/>
      </c>
      <c r="D34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42" s="23" t="str">
        <f ca="1">IF(PaymentSchedule[[#This Row],[PMT NO]]&lt;&gt;"",ScheduledPayment,"")</f>
        <v/>
      </c>
      <c r="F34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2" s="23" t="str">
        <f ca="1">IF(PaymentSchedule[[#This Row],[PMT NO]]&lt;&gt;"",PaymentSchedule[[#This Row],[TOTAL PAYMENT]]-PaymentSchedule[[#This Row],[INTEREST]],"")</f>
        <v/>
      </c>
      <c r="I342" s="23" t="str">
        <f ca="1">IF(PaymentSchedule[[#This Row],[PMT NO]]&lt;&gt;"",PaymentSchedule[[#This Row],[BEGINNING BALANCE]]*(InterestRate/PaymentsPerYear),"")</f>
        <v/>
      </c>
      <c r="J34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2" s="23" t="str">
        <f ca="1">IF(PaymentSchedule[[#This Row],[PMT NO]]&lt;&gt;"",SUM(INDEX(PaymentSchedule[INTEREST],1,1):PaymentSchedule[[#This Row],[INTEREST]]),"")</f>
        <v/>
      </c>
    </row>
    <row r="343" spans="2:11" x14ac:dyDescent="0.25">
      <c r="B343" s="24" t="str">
        <f ca="1">IF(LoanIsGood,IF(ROW()-ROW(PaymentSchedule[[#Headers],[PMT NO]])&gt;ScheduledNumberOfPayments,"",ROW()-ROW(PaymentSchedule[[#Headers],[PMT NO]])),"")</f>
        <v/>
      </c>
      <c r="C343" s="22" t="str">
        <f ca="1">IF(PaymentSchedule[[#This Row],[PMT NO]]&lt;&gt;"",EOMONTH(LoanStartDate,ROW(PaymentSchedule[[#This Row],[PMT NO]])-ROW(PaymentSchedule[[#Headers],[PMT NO]])-2)+DAY(LoanStartDate),"")</f>
        <v/>
      </c>
      <c r="D34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43" s="23" t="str">
        <f ca="1">IF(PaymentSchedule[[#This Row],[PMT NO]]&lt;&gt;"",ScheduledPayment,"")</f>
        <v/>
      </c>
      <c r="F34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3" s="23" t="str">
        <f ca="1">IF(PaymentSchedule[[#This Row],[PMT NO]]&lt;&gt;"",PaymentSchedule[[#This Row],[TOTAL PAYMENT]]-PaymentSchedule[[#This Row],[INTEREST]],"")</f>
        <v/>
      </c>
      <c r="I343" s="23" t="str">
        <f ca="1">IF(PaymentSchedule[[#This Row],[PMT NO]]&lt;&gt;"",PaymentSchedule[[#This Row],[BEGINNING BALANCE]]*(InterestRate/PaymentsPerYear),"")</f>
        <v/>
      </c>
      <c r="J34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3" s="23" t="str">
        <f ca="1">IF(PaymentSchedule[[#This Row],[PMT NO]]&lt;&gt;"",SUM(INDEX(PaymentSchedule[INTEREST],1,1):PaymentSchedule[[#This Row],[INTEREST]]),"")</f>
        <v/>
      </c>
    </row>
    <row r="344" spans="2:11" x14ac:dyDescent="0.25">
      <c r="B344" s="24" t="str">
        <f ca="1">IF(LoanIsGood,IF(ROW()-ROW(PaymentSchedule[[#Headers],[PMT NO]])&gt;ScheduledNumberOfPayments,"",ROW()-ROW(PaymentSchedule[[#Headers],[PMT NO]])),"")</f>
        <v/>
      </c>
      <c r="C344" s="22" t="str">
        <f ca="1">IF(PaymentSchedule[[#This Row],[PMT NO]]&lt;&gt;"",EOMONTH(LoanStartDate,ROW(PaymentSchedule[[#This Row],[PMT NO]])-ROW(PaymentSchedule[[#Headers],[PMT NO]])-2)+DAY(LoanStartDate),"")</f>
        <v/>
      </c>
      <c r="D34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44" s="23" t="str">
        <f ca="1">IF(PaymentSchedule[[#This Row],[PMT NO]]&lt;&gt;"",ScheduledPayment,"")</f>
        <v/>
      </c>
      <c r="F34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4" s="23" t="str">
        <f ca="1">IF(PaymentSchedule[[#This Row],[PMT NO]]&lt;&gt;"",PaymentSchedule[[#This Row],[TOTAL PAYMENT]]-PaymentSchedule[[#This Row],[INTEREST]],"")</f>
        <v/>
      </c>
      <c r="I344" s="23" t="str">
        <f ca="1">IF(PaymentSchedule[[#This Row],[PMT NO]]&lt;&gt;"",PaymentSchedule[[#This Row],[BEGINNING BALANCE]]*(InterestRate/PaymentsPerYear),"")</f>
        <v/>
      </c>
      <c r="J34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4" s="23" t="str">
        <f ca="1">IF(PaymentSchedule[[#This Row],[PMT NO]]&lt;&gt;"",SUM(INDEX(PaymentSchedule[INTEREST],1,1):PaymentSchedule[[#This Row],[INTEREST]]),"")</f>
        <v/>
      </c>
    </row>
    <row r="345" spans="2:11" x14ac:dyDescent="0.25">
      <c r="B345" s="24" t="str">
        <f ca="1">IF(LoanIsGood,IF(ROW()-ROW(PaymentSchedule[[#Headers],[PMT NO]])&gt;ScheduledNumberOfPayments,"",ROW()-ROW(PaymentSchedule[[#Headers],[PMT NO]])),"")</f>
        <v/>
      </c>
      <c r="C345" s="22" t="str">
        <f ca="1">IF(PaymentSchedule[[#This Row],[PMT NO]]&lt;&gt;"",EOMONTH(LoanStartDate,ROW(PaymentSchedule[[#This Row],[PMT NO]])-ROW(PaymentSchedule[[#Headers],[PMT NO]])-2)+DAY(LoanStartDate),"")</f>
        <v/>
      </c>
      <c r="D34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45" s="23" t="str">
        <f ca="1">IF(PaymentSchedule[[#This Row],[PMT NO]]&lt;&gt;"",ScheduledPayment,"")</f>
        <v/>
      </c>
      <c r="F34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5" s="23" t="str">
        <f ca="1">IF(PaymentSchedule[[#This Row],[PMT NO]]&lt;&gt;"",PaymentSchedule[[#This Row],[TOTAL PAYMENT]]-PaymentSchedule[[#This Row],[INTEREST]],"")</f>
        <v/>
      </c>
      <c r="I345" s="23" t="str">
        <f ca="1">IF(PaymentSchedule[[#This Row],[PMT NO]]&lt;&gt;"",PaymentSchedule[[#This Row],[BEGINNING BALANCE]]*(InterestRate/PaymentsPerYear),"")</f>
        <v/>
      </c>
      <c r="J34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5" s="23" t="str">
        <f ca="1">IF(PaymentSchedule[[#This Row],[PMT NO]]&lt;&gt;"",SUM(INDEX(PaymentSchedule[INTEREST],1,1):PaymentSchedule[[#This Row],[INTEREST]]),"")</f>
        <v/>
      </c>
    </row>
    <row r="346" spans="2:11" x14ac:dyDescent="0.25">
      <c r="B346" s="24" t="str">
        <f ca="1">IF(LoanIsGood,IF(ROW()-ROW(PaymentSchedule[[#Headers],[PMT NO]])&gt;ScheduledNumberOfPayments,"",ROW()-ROW(PaymentSchedule[[#Headers],[PMT NO]])),"")</f>
        <v/>
      </c>
      <c r="C346" s="22" t="str">
        <f ca="1">IF(PaymentSchedule[[#This Row],[PMT NO]]&lt;&gt;"",EOMONTH(LoanStartDate,ROW(PaymentSchedule[[#This Row],[PMT NO]])-ROW(PaymentSchedule[[#Headers],[PMT NO]])-2)+DAY(LoanStartDate),"")</f>
        <v/>
      </c>
      <c r="D34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46" s="23" t="str">
        <f ca="1">IF(PaymentSchedule[[#This Row],[PMT NO]]&lt;&gt;"",ScheduledPayment,"")</f>
        <v/>
      </c>
      <c r="F34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6" s="23" t="str">
        <f ca="1">IF(PaymentSchedule[[#This Row],[PMT NO]]&lt;&gt;"",PaymentSchedule[[#This Row],[TOTAL PAYMENT]]-PaymentSchedule[[#This Row],[INTEREST]],"")</f>
        <v/>
      </c>
      <c r="I346" s="23" t="str">
        <f ca="1">IF(PaymentSchedule[[#This Row],[PMT NO]]&lt;&gt;"",PaymentSchedule[[#This Row],[BEGINNING BALANCE]]*(InterestRate/PaymentsPerYear),"")</f>
        <v/>
      </c>
      <c r="J34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6" s="23" t="str">
        <f ca="1">IF(PaymentSchedule[[#This Row],[PMT NO]]&lt;&gt;"",SUM(INDEX(PaymentSchedule[INTEREST],1,1):PaymentSchedule[[#This Row],[INTEREST]]),"")</f>
        <v/>
      </c>
    </row>
    <row r="347" spans="2:11" x14ac:dyDescent="0.25">
      <c r="B347" s="24" t="str">
        <f ca="1">IF(LoanIsGood,IF(ROW()-ROW(PaymentSchedule[[#Headers],[PMT NO]])&gt;ScheduledNumberOfPayments,"",ROW()-ROW(PaymentSchedule[[#Headers],[PMT NO]])),"")</f>
        <v/>
      </c>
      <c r="C347" s="22" t="str">
        <f ca="1">IF(PaymentSchedule[[#This Row],[PMT NO]]&lt;&gt;"",EOMONTH(LoanStartDate,ROW(PaymentSchedule[[#This Row],[PMT NO]])-ROW(PaymentSchedule[[#Headers],[PMT NO]])-2)+DAY(LoanStartDate),"")</f>
        <v/>
      </c>
      <c r="D34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47" s="23" t="str">
        <f ca="1">IF(PaymentSchedule[[#This Row],[PMT NO]]&lt;&gt;"",ScheduledPayment,"")</f>
        <v/>
      </c>
      <c r="F34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7" s="23" t="str">
        <f ca="1">IF(PaymentSchedule[[#This Row],[PMT NO]]&lt;&gt;"",PaymentSchedule[[#This Row],[TOTAL PAYMENT]]-PaymentSchedule[[#This Row],[INTEREST]],"")</f>
        <v/>
      </c>
      <c r="I347" s="23" t="str">
        <f ca="1">IF(PaymentSchedule[[#This Row],[PMT NO]]&lt;&gt;"",PaymentSchedule[[#This Row],[BEGINNING BALANCE]]*(InterestRate/PaymentsPerYear),"")</f>
        <v/>
      </c>
      <c r="J34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7" s="23" t="str">
        <f ca="1">IF(PaymentSchedule[[#This Row],[PMT NO]]&lt;&gt;"",SUM(INDEX(PaymentSchedule[INTEREST],1,1):PaymentSchedule[[#This Row],[INTEREST]]),"")</f>
        <v/>
      </c>
    </row>
    <row r="348" spans="2:11" x14ac:dyDescent="0.25">
      <c r="B348" s="24" t="str">
        <f ca="1">IF(LoanIsGood,IF(ROW()-ROW(PaymentSchedule[[#Headers],[PMT NO]])&gt;ScheduledNumberOfPayments,"",ROW()-ROW(PaymentSchedule[[#Headers],[PMT NO]])),"")</f>
        <v/>
      </c>
      <c r="C348" s="22" t="str">
        <f ca="1">IF(PaymentSchedule[[#This Row],[PMT NO]]&lt;&gt;"",EOMONTH(LoanStartDate,ROW(PaymentSchedule[[#This Row],[PMT NO]])-ROW(PaymentSchedule[[#Headers],[PMT NO]])-2)+DAY(LoanStartDate),"")</f>
        <v/>
      </c>
      <c r="D34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48" s="23" t="str">
        <f ca="1">IF(PaymentSchedule[[#This Row],[PMT NO]]&lt;&gt;"",ScheduledPayment,"")</f>
        <v/>
      </c>
      <c r="F34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8" s="23" t="str">
        <f ca="1">IF(PaymentSchedule[[#This Row],[PMT NO]]&lt;&gt;"",PaymentSchedule[[#This Row],[TOTAL PAYMENT]]-PaymentSchedule[[#This Row],[INTEREST]],"")</f>
        <v/>
      </c>
      <c r="I348" s="23" t="str">
        <f ca="1">IF(PaymentSchedule[[#This Row],[PMT NO]]&lt;&gt;"",PaymentSchedule[[#This Row],[BEGINNING BALANCE]]*(InterestRate/PaymentsPerYear),"")</f>
        <v/>
      </c>
      <c r="J34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8" s="23" t="str">
        <f ca="1">IF(PaymentSchedule[[#This Row],[PMT NO]]&lt;&gt;"",SUM(INDEX(PaymentSchedule[INTEREST],1,1):PaymentSchedule[[#This Row],[INTEREST]]),"")</f>
        <v/>
      </c>
    </row>
    <row r="349" spans="2:11" x14ac:dyDescent="0.25">
      <c r="B349" s="24" t="str">
        <f ca="1">IF(LoanIsGood,IF(ROW()-ROW(PaymentSchedule[[#Headers],[PMT NO]])&gt;ScheduledNumberOfPayments,"",ROW()-ROW(PaymentSchedule[[#Headers],[PMT NO]])),"")</f>
        <v/>
      </c>
      <c r="C349" s="22" t="str">
        <f ca="1">IF(PaymentSchedule[[#This Row],[PMT NO]]&lt;&gt;"",EOMONTH(LoanStartDate,ROW(PaymentSchedule[[#This Row],[PMT NO]])-ROW(PaymentSchedule[[#Headers],[PMT NO]])-2)+DAY(LoanStartDate),"")</f>
        <v/>
      </c>
      <c r="D34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49" s="23" t="str">
        <f ca="1">IF(PaymentSchedule[[#This Row],[PMT NO]]&lt;&gt;"",ScheduledPayment,"")</f>
        <v/>
      </c>
      <c r="F34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9" s="23" t="str">
        <f ca="1">IF(PaymentSchedule[[#This Row],[PMT NO]]&lt;&gt;"",PaymentSchedule[[#This Row],[TOTAL PAYMENT]]-PaymentSchedule[[#This Row],[INTEREST]],"")</f>
        <v/>
      </c>
      <c r="I349" s="23" t="str">
        <f ca="1">IF(PaymentSchedule[[#This Row],[PMT NO]]&lt;&gt;"",PaymentSchedule[[#This Row],[BEGINNING BALANCE]]*(InterestRate/PaymentsPerYear),"")</f>
        <v/>
      </c>
      <c r="J34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9" s="23" t="str">
        <f ca="1">IF(PaymentSchedule[[#This Row],[PMT NO]]&lt;&gt;"",SUM(INDEX(PaymentSchedule[INTEREST],1,1):PaymentSchedule[[#This Row],[INTEREST]]),"")</f>
        <v/>
      </c>
    </row>
    <row r="350" spans="2:11" x14ac:dyDescent="0.25">
      <c r="B350" s="24" t="str">
        <f ca="1">IF(LoanIsGood,IF(ROW()-ROW(PaymentSchedule[[#Headers],[PMT NO]])&gt;ScheduledNumberOfPayments,"",ROW()-ROW(PaymentSchedule[[#Headers],[PMT NO]])),"")</f>
        <v/>
      </c>
      <c r="C350" s="22" t="str">
        <f ca="1">IF(PaymentSchedule[[#This Row],[PMT NO]]&lt;&gt;"",EOMONTH(LoanStartDate,ROW(PaymentSchedule[[#This Row],[PMT NO]])-ROW(PaymentSchedule[[#Headers],[PMT NO]])-2)+DAY(LoanStartDate),"")</f>
        <v/>
      </c>
      <c r="D35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50" s="23" t="str">
        <f ca="1">IF(PaymentSchedule[[#This Row],[PMT NO]]&lt;&gt;"",ScheduledPayment,"")</f>
        <v/>
      </c>
      <c r="F35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0" s="23" t="str">
        <f ca="1">IF(PaymentSchedule[[#This Row],[PMT NO]]&lt;&gt;"",PaymentSchedule[[#This Row],[TOTAL PAYMENT]]-PaymentSchedule[[#This Row],[INTEREST]],"")</f>
        <v/>
      </c>
      <c r="I350" s="23" t="str">
        <f ca="1">IF(PaymentSchedule[[#This Row],[PMT NO]]&lt;&gt;"",PaymentSchedule[[#This Row],[BEGINNING BALANCE]]*(InterestRate/PaymentsPerYear),"")</f>
        <v/>
      </c>
      <c r="J35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0" s="23" t="str">
        <f ca="1">IF(PaymentSchedule[[#This Row],[PMT NO]]&lt;&gt;"",SUM(INDEX(PaymentSchedule[INTEREST],1,1):PaymentSchedule[[#This Row],[INTEREST]]),"")</f>
        <v/>
      </c>
    </row>
    <row r="351" spans="2:11" x14ac:dyDescent="0.25">
      <c r="B351" s="24" t="str">
        <f ca="1">IF(LoanIsGood,IF(ROW()-ROW(PaymentSchedule[[#Headers],[PMT NO]])&gt;ScheduledNumberOfPayments,"",ROW()-ROW(PaymentSchedule[[#Headers],[PMT NO]])),"")</f>
        <v/>
      </c>
      <c r="C351" s="22" t="str">
        <f ca="1">IF(PaymentSchedule[[#This Row],[PMT NO]]&lt;&gt;"",EOMONTH(LoanStartDate,ROW(PaymentSchedule[[#This Row],[PMT NO]])-ROW(PaymentSchedule[[#Headers],[PMT NO]])-2)+DAY(LoanStartDate),"")</f>
        <v/>
      </c>
      <c r="D35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51" s="23" t="str">
        <f ca="1">IF(PaymentSchedule[[#This Row],[PMT NO]]&lt;&gt;"",ScheduledPayment,"")</f>
        <v/>
      </c>
      <c r="F35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1" s="23" t="str">
        <f ca="1">IF(PaymentSchedule[[#This Row],[PMT NO]]&lt;&gt;"",PaymentSchedule[[#This Row],[TOTAL PAYMENT]]-PaymentSchedule[[#This Row],[INTEREST]],"")</f>
        <v/>
      </c>
      <c r="I351" s="23" t="str">
        <f ca="1">IF(PaymentSchedule[[#This Row],[PMT NO]]&lt;&gt;"",PaymentSchedule[[#This Row],[BEGINNING BALANCE]]*(InterestRate/PaymentsPerYear),"")</f>
        <v/>
      </c>
      <c r="J35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1" s="23" t="str">
        <f ca="1">IF(PaymentSchedule[[#This Row],[PMT NO]]&lt;&gt;"",SUM(INDEX(PaymentSchedule[INTEREST],1,1):PaymentSchedule[[#This Row],[INTEREST]]),"")</f>
        <v/>
      </c>
    </row>
    <row r="352" spans="2:11" x14ac:dyDescent="0.25">
      <c r="B352" s="24" t="str">
        <f ca="1">IF(LoanIsGood,IF(ROW()-ROW(PaymentSchedule[[#Headers],[PMT NO]])&gt;ScheduledNumberOfPayments,"",ROW()-ROW(PaymentSchedule[[#Headers],[PMT NO]])),"")</f>
        <v/>
      </c>
      <c r="C352" s="22" t="str">
        <f ca="1">IF(PaymentSchedule[[#This Row],[PMT NO]]&lt;&gt;"",EOMONTH(LoanStartDate,ROW(PaymentSchedule[[#This Row],[PMT NO]])-ROW(PaymentSchedule[[#Headers],[PMT NO]])-2)+DAY(LoanStartDate),"")</f>
        <v/>
      </c>
      <c r="D35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52" s="23" t="str">
        <f ca="1">IF(PaymentSchedule[[#This Row],[PMT NO]]&lt;&gt;"",ScheduledPayment,"")</f>
        <v/>
      </c>
      <c r="F35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2" s="23" t="str">
        <f ca="1">IF(PaymentSchedule[[#This Row],[PMT NO]]&lt;&gt;"",PaymentSchedule[[#This Row],[TOTAL PAYMENT]]-PaymentSchedule[[#This Row],[INTEREST]],"")</f>
        <v/>
      </c>
      <c r="I352" s="23" t="str">
        <f ca="1">IF(PaymentSchedule[[#This Row],[PMT NO]]&lt;&gt;"",PaymentSchedule[[#This Row],[BEGINNING BALANCE]]*(InterestRate/PaymentsPerYear),"")</f>
        <v/>
      </c>
      <c r="J35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2" s="23" t="str">
        <f ca="1">IF(PaymentSchedule[[#This Row],[PMT NO]]&lt;&gt;"",SUM(INDEX(PaymentSchedule[INTEREST],1,1):PaymentSchedule[[#This Row],[INTEREST]]),"")</f>
        <v/>
      </c>
    </row>
    <row r="353" spans="2:11" x14ac:dyDescent="0.25">
      <c r="B353" s="24" t="str">
        <f ca="1">IF(LoanIsGood,IF(ROW()-ROW(PaymentSchedule[[#Headers],[PMT NO]])&gt;ScheduledNumberOfPayments,"",ROW()-ROW(PaymentSchedule[[#Headers],[PMT NO]])),"")</f>
        <v/>
      </c>
      <c r="C353" s="22" t="str">
        <f ca="1">IF(PaymentSchedule[[#This Row],[PMT NO]]&lt;&gt;"",EOMONTH(LoanStartDate,ROW(PaymentSchedule[[#This Row],[PMT NO]])-ROW(PaymentSchedule[[#Headers],[PMT NO]])-2)+DAY(LoanStartDate),"")</f>
        <v/>
      </c>
      <c r="D35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53" s="23" t="str">
        <f ca="1">IF(PaymentSchedule[[#This Row],[PMT NO]]&lt;&gt;"",ScheduledPayment,"")</f>
        <v/>
      </c>
      <c r="F35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3" s="23" t="str">
        <f ca="1">IF(PaymentSchedule[[#This Row],[PMT NO]]&lt;&gt;"",PaymentSchedule[[#This Row],[TOTAL PAYMENT]]-PaymentSchedule[[#This Row],[INTEREST]],"")</f>
        <v/>
      </c>
      <c r="I353" s="23" t="str">
        <f ca="1">IF(PaymentSchedule[[#This Row],[PMT NO]]&lt;&gt;"",PaymentSchedule[[#This Row],[BEGINNING BALANCE]]*(InterestRate/PaymentsPerYear),"")</f>
        <v/>
      </c>
      <c r="J35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3" s="23" t="str">
        <f ca="1">IF(PaymentSchedule[[#This Row],[PMT NO]]&lt;&gt;"",SUM(INDEX(PaymentSchedule[INTEREST],1,1):PaymentSchedule[[#This Row],[INTEREST]]),"")</f>
        <v/>
      </c>
    </row>
    <row r="354" spans="2:11" x14ac:dyDescent="0.25">
      <c r="B354" s="24" t="str">
        <f ca="1">IF(LoanIsGood,IF(ROW()-ROW(PaymentSchedule[[#Headers],[PMT NO]])&gt;ScheduledNumberOfPayments,"",ROW()-ROW(PaymentSchedule[[#Headers],[PMT NO]])),"")</f>
        <v/>
      </c>
      <c r="C354" s="22" t="str">
        <f ca="1">IF(PaymentSchedule[[#This Row],[PMT NO]]&lt;&gt;"",EOMONTH(LoanStartDate,ROW(PaymentSchedule[[#This Row],[PMT NO]])-ROW(PaymentSchedule[[#Headers],[PMT NO]])-2)+DAY(LoanStartDate),"")</f>
        <v/>
      </c>
      <c r="D35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54" s="23" t="str">
        <f ca="1">IF(PaymentSchedule[[#This Row],[PMT NO]]&lt;&gt;"",ScheduledPayment,"")</f>
        <v/>
      </c>
      <c r="F35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4" s="23" t="str">
        <f ca="1">IF(PaymentSchedule[[#This Row],[PMT NO]]&lt;&gt;"",PaymentSchedule[[#This Row],[TOTAL PAYMENT]]-PaymentSchedule[[#This Row],[INTEREST]],"")</f>
        <v/>
      </c>
      <c r="I354" s="23" t="str">
        <f ca="1">IF(PaymentSchedule[[#This Row],[PMT NO]]&lt;&gt;"",PaymentSchedule[[#This Row],[BEGINNING BALANCE]]*(InterestRate/PaymentsPerYear),"")</f>
        <v/>
      </c>
      <c r="J35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4" s="23" t="str">
        <f ca="1">IF(PaymentSchedule[[#This Row],[PMT NO]]&lt;&gt;"",SUM(INDEX(PaymentSchedule[INTEREST],1,1):PaymentSchedule[[#This Row],[INTEREST]]),"")</f>
        <v/>
      </c>
    </row>
    <row r="355" spans="2:11" x14ac:dyDescent="0.25">
      <c r="B355" s="24" t="str">
        <f ca="1">IF(LoanIsGood,IF(ROW()-ROW(PaymentSchedule[[#Headers],[PMT NO]])&gt;ScheduledNumberOfPayments,"",ROW()-ROW(PaymentSchedule[[#Headers],[PMT NO]])),"")</f>
        <v/>
      </c>
      <c r="C355" s="22" t="str">
        <f ca="1">IF(PaymentSchedule[[#This Row],[PMT NO]]&lt;&gt;"",EOMONTH(LoanStartDate,ROW(PaymentSchedule[[#This Row],[PMT NO]])-ROW(PaymentSchedule[[#Headers],[PMT NO]])-2)+DAY(LoanStartDate),"")</f>
        <v/>
      </c>
      <c r="D35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55" s="23" t="str">
        <f ca="1">IF(PaymentSchedule[[#This Row],[PMT NO]]&lt;&gt;"",ScheduledPayment,"")</f>
        <v/>
      </c>
      <c r="F35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5" s="23" t="str">
        <f ca="1">IF(PaymentSchedule[[#This Row],[PMT NO]]&lt;&gt;"",PaymentSchedule[[#This Row],[TOTAL PAYMENT]]-PaymentSchedule[[#This Row],[INTEREST]],"")</f>
        <v/>
      </c>
      <c r="I355" s="23" t="str">
        <f ca="1">IF(PaymentSchedule[[#This Row],[PMT NO]]&lt;&gt;"",PaymentSchedule[[#This Row],[BEGINNING BALANCE]]*(InterestRate/PaymentsPerYear),"")</f>
        <v/>
      </c>
      <c r="J35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5" s="23" t="str">
        <f ca="1">IF(PaymentSchedule[[#This Row],[PMT NO]]&lt;&gt;"",SUM(INDEX(PaymentSchedule[INTEREST],1,1):PaymentSchedule[[#This Row],[INTEREST]]),"")</f>
        <v/>
      </c>
    </row>
    <row r="356" spans="2:11" x14ac:dyDescent="0.25">
      <c r="B356" s="24" t="str">
        <f ca="1">IF(LoanIsGood,IF(ROW()-ROW(PaymentSchedule[[#Headers],[PMT NO]])&gt;ScheduledNumberOfPayments,"",ROW()-ROW(PaymentSchedule[[#Headers],[PMT NO]])),"")</f>
        <v/>
      </c>
      <c r="C356" s="22" t="str">
        <f ca="1">IF(PaymentSchedule[[#This Row],[PMT NO]]&lt;&gt;"",EOMONTH(LoanStartDate,ROW(PaymentSchedule[[#This Row],[PMT NO]])-ROW(PaymentSchedule[[#Headers],[PMT NO]])-2)+DAY(LoanStartDate),"")</f>
        <v/>
      </c>
      <c r="D35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56" s="23" t="str">
        <f ca="1">IF(PaymentSchedule[[#This Row],[PMT NO]]&lt;&gt;"",ScheduledPayment,"")</f>
        <v/>
      </c>
      <c r="F35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6" s="23" t="str">
        <f ca="1">IF(PaymentSchedule[[#This Row],[PMT NO]]&lt;&gt;"",PaymentSchedule[[#This Row],[TOTAL PAYMENT]]-PaymentSchedule[[#This Row],[INTEREST]],"")</f>
        <v/>
      </c>
      <c r="I356" s="23" t="str">
        <f ca="1">IF(PaymentSchedule[[#This Row],[PMT NO]]&lt;&gt;"",PaymentSchedule[[#This Row],[BEGINNING BALANCE]]*(InterestRate/PaymentsPerYear),"")</f>
        <v/>
      </c>
      <c r="J35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6" s="23" t="str">
        <f ca="1">IF(PaymentSchedule[[#This Row],[PMT NO]]&lt;&gt;"",SUM(INDEX(PaymentSchedule[INTEREST],1,1):PaymentSchedule[[#This Row],[INTEREST]]),"")</f>
        <v/>
      </c>
    </row>
    <row r="357" spans="2:11" x14ac:dyDescent="0.25">
      <c r="B357" s="24" t="str">
        <f ca="1">IF(LoanIsGood,IF(ROW()-ROW(PaymentSchedule[[#Headers],[PMT NO]])&gt;ScheduledNumberOfPayments,"",ROW()-ROW(PaymentSchedule[[#Headers],[PMT NO]])),"")</f>
        <v/>
      </c>
      <c r="C357" s="22" t="str">
        <f ca="1">IF(PaymentSchedule[[#This Row],[PMT NO]]&lt;&gt;"",EOMONTH(LoanStartDate,ROW(PaymentSchedule[[#This Row],[PMT NO]])-ROW(PaymentSchedule[[#Headers],[PMT NO]])-2)+DAY(LoanStartDate),"")</f>
        <v/>
      </c>
      <c r="D35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57" s="23" t="str">
        <f ca="1">IF(PaymentSchedule[[#This Row],[PMT NO]]&lt;&gt;"",ScheduledPayment,"")</f>
        <v/>
      </c>
      <c r="F35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7" s="23" t="str">
        <f ca="1">IF(PaymentSchedule[[#This Row],[PMT NO]]&lt;&gt;"",PaymentSchedule[[#This Row],[TOTAL PAYMENT]]-PaymentSchedule[[#This Row],[INTEREST]],"")</f>
        <v/>
      </c>
      <c r="I357" s="23" t="str">
        <f ca="1">IF(PaymentSchedule[[#This Row],[PMT NO]]&lt;&gt;"",PaymentSchedule[[#This Row],[BEGINNING BALANCE]]*(InterestRate/PaymentsPerYear),"")</f>
        <v/>
      </c>
      <c r="J35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7" s="23" t="str">
        <f ca="1">IF(PaymentSchedule[[#This Row],[PMT NO]]&lt;&gt;"",SUM(INDEX(PaymentSchedule[INTEREST],1,1):PaymentSchedule[[#This Row],[INTEREST]]),"")</f>
        <v/>
      </c>
    </row>
    <row r="358" spans="2:11" x14ac:dyDescent="0.25">
      <c r="B358" s="24" t="str">
        <f ca="1">IF(LoanIsGood,IF(ROW()-ROW(PaymentSchedule[[#Headers],[PMT NO]])&gt;ScheduledNumberOfPayments,"",ROW()-ROW(PaymentSchedule[[#Headers],[PMT NO]])),"")</f>
        <v/>
      </c>
      <c r="C358" s="22" t="str">
        <f ca="1">IF(PaymentSchedule[[#This Row],[PMT NO]]&lt;&gt;"",EOMONTH(LoanStartDate,ROW(PaymentSchedule[[#This Row],[PMT NO]])-ROW(PaymentSchedule[[#Headers],[PMT NO]])-2)+DAY(LoanStartDate),"")</f>
        <v/>
      </c>
      <c r="D35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58" s="23" t="str">
        <f ca="1">IF(PaymentSchedule[[#This Row],[PMT NO]]&lt;&gt;"",ScheduledPayment,"")</f>
        <v/>
      </c>
      <c r="F35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8" s="23" t="str">
        <f ca="1">IF(PaymentSchedule[[#This Row],[PMT NO]]&lt;&gt;"",PaymentSchedule[[#This Row],[TOTAL PAYMENT]]-PaymentSchedule[[#This Row],[INTEREST]],"")</f>
        <v/>
      </c>
      <c r="I358" s="23" t="str">
        <f ca="1">IF(PaymentSchedule[[#This Row],[PMT NO]]&lt;&gt;"",PaymentSchedule[[#This Row],[BEGINNING BALANCE]]*(InterestRate/PaymentsPerYear),"")</f>
        <v/>
      </c>
      <c r="J35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8" s="23" t="str">
        <f ca="1">IF(PaymentSchedule[[#This Row],[PMT NO]]&lt;&gt;"",SUM(INDEX(PaymentSchedule[INTEREST],1,1):PaymentSchedule[[#This Row],[INTEREST]]),"")</f>
        <v/>
      </c>
    </row>
    <row r="359" spans="2:11" x14ac:dyDescent="0.25">
      <c r="B359" s="24" t="str">
        <f ca="1">IF(LoanIsGood,IF(ROW()-ROW(PaymentSchedule[[#Headers],[PMT NO]])&gt;ScheduledNumberOfPayments,"",ROW()-ROW(PaymentSchedule[[#Headers],[PMT NO]])),"")</f>
        <v/>
      </c>
      <c r="C359" s="22" t="str">
        <f ca="1">IF(PaymentSchedule[[#This Row],[PMT NO]]&lt;&gt;"",EOMONTH(LoanStartDate,ROW(PaymentSchedule[[#This Row],[PMT NO]])-ROW(PaymentSchedule[[#Headers],[PMT NO]])-2)+DAY(LoanStartDate),"")</f>
        <v/>
      </c>
      <c r="D35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59" s="23" t="str">
        <f ca="1">IF(PaymentSchedule[[#This Row],[PMT NO]]&lt;&gt;"",ScheduledPayment,"")</f>
        <v/>
      </c>
      <c r="F35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9" s="23" t="str">
        <f ca="1">IF(PaymentSchedule[[#This Row],[PMT NO]]&lt;&gt;"",PaymentSchedule[[#This Row],[TOTAL PAYMENT]]-PaymentSchedule[[#This Row],[INTEREST]],"")</f>
        <v/>
      </c>
      <c r="I359" s="23" t="str">
        <f ca="1">IF(PaymentSchedule[[#This Row],[PMT NO]]&lt;&gt;"",PaymentSchedule[[#This Row],[BEGINNING BALANCE]]*(InterestRate/PaymentsPerYear),"")</f>
        <v/>
      </c>
      <c r="J35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9" s="23" t="str">
        <f ca="1">IF(PaymentSchedule[[#This Row],[PMT NO]]&lt;&gt;"",SUM(INDEX(PaymentSchedule[INTEREST],1,1):PaymentSchedule[[#This Row],[INTEREST]]),"")</f>
        <v/>
      </c>
    </row>
    <row r="360" spans="2:11" x14ac:dyDescent="0.25">
      <c r="B360" s="24" t="str">
        <f ca="1">IF(LoanIsGood,IF(ROW()-ROW(PaymentSchedule[[#Headers],[PMT NO]])&gt;ScheduledNumberOfPayments,"",ROW()-ROW(PaymentSchedule[[#Headers],[PMT NO]])),"")</f>
        <v/>
      </c>
      <c r="C360" s="22" t="str">
        <f ca="1">IF(PaymentSchedule[[#This Row],[PMT NO]]&lt;&gt;"",EOMONTH(LoanStartDate,ROW(PaymentSchedule[[#This Row],[PMT NO]])-ROW(PaymentSchedule[[#Headers],[PMT NO]])-2)+DAY(LoanStartDate),"")</f>
        <v/>
      </c>
      <c r="D36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60" s="23" t="str">
        <f ca="1">IF(PaymentSchedule[[#This Row],[PMT NO]]&lt;&gt;"",ScheduledPayment,"")</f>
        <v/>
      </c>
      <c r="F36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0" s="23" t="str">
        <f ca="1">IF(PaymentSchedule[[#This Row],[PMT NO]]&lt;&gt;"",PaymentSchedule[[#This Row],[TOTAL PAYMENT]]-PaymentSchedule[[#This Row],[INTEREST]],"")</f>
        <v/>
      </c>
      <c r="I360" s="23" t="str">
        <f ca="1">IF(PaymentSchedule[[#This Row],[PMT NO]]&lt;&gt;"",PaymentSchedule[[#This Row],[BEGINNING BALANCE]]*(InterestRate/PaymentsPerYear),"")</f>
        <v/>
      </c>
      <c r="J36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0" s="23" t="str">
        <f ca="1">IF(PaymentSchedule[[#This Row],[PMT NO]]&lt;&gt;"",SUM(INDEX(PaymentSchedule[INTEREST],1,1):PaymentSchedule[[#This Row],[INTEREST]]),"")</f>
        <v/>
      </c>
    </row>
    <row r="361" spans="2:11" x14ac:dyDescent="0.25">
      <c r="B361" s="24" t="str">
        <f ca="1">IF(LoanIsGood,IF(ROW()-ROW(PaymentSchedule[[#Headers],[PMT NO]])&gt;ScheduledNumberOfPayments,"",ROW()-ROW(PaymentSchedule[[#Headers],[PMT NO]])),"")</f>
        <v/>
      </c>
      <c r="C361" s="22" t="str">
        <f ca="1">IF(PaymentSchedule[[#This Row],[PMT NO]]&lt;&gt;"",EOMONTH(LoanStartDate,ROW(PaymentSchedule[[#This Row],[PMT NO]])-ROW(PaymentSchedule[[#Headers],[PMT NO]])-2)+DAY(LoanStartDate),"")</f>
        <v/>
      </c>
      <c r="D36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61" s="23" t="str">
        <f ca="1">IF(PaymentSchedule[[#This Row],[PMT NO]]&lt;&gt;"",ScheduledPayment,"")</f>
        <v/>
      </c>
      <c r="F36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1" s="23" t="str">
        <f ca="1">IF(PaymentSchedule[[#This Row],[PMT NO]]&lt;&gt;"",PaymentSchedule[[#This Row],[TOTAL PAYMENT]]-PaymentSchedule[[#This Row],[INTEREST]],"")</f>
        <v/>
      </c>
      <c r="I361" s="23" t="str">
        <f ca="1">IF(PaymentSchedule[[#This Row],[PMT NO]]&lt;&gt;"",PaymentSchedule[[#This Row],[BEGINNING BALANCE]]*(InterestRate/PaymentsPerYear),"")</f>
        <v/>
      </c>
      <c r="J36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1" s="23" t="str">
        <f ca="1">IF(PaymentSchedule[[#This Row],[PMT NO]]&lt;&gt;"",SUM(INDEX(PaymentSchedule[INTEREST],1,1):PaymentSchedule[[#This Row],[INTEREST]]),"")</f>
        <v/>
      </c>
    </row>
    <row r="362" spans="2:11" x14ac:dyDescent="0.25">
      <c r="B362" s="24" t="str">
        <f ca="1">IF(LoanIsGood,IF(ROW()-ROW(PaymentSchedule[[#Headers],[PMT NO]])&gt;ScheduledNumberOfPayments,"",ROW()-ROW(PaymentSchedule[[#Headers],[PMT NO]])),"")</f>
        <v/>
      </c>
      <c r="C362" s="22" t="str">
        <f ca="1">IF(PaymentSchedule[[#This Row],[PMT NO]]&lt;&gt;"",EOMONTH(LoanStartDate,ROW(PaymentSchedule[[#This Row],[PMT NO]])-ROW(PaymentSchedule[[#Headers],[PMT NO]])-2)+DAY(LoanStartDate),"")</f>
        <v/>
      </c>
      <c r="D36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62" s="23" t="str">
        <f ca="1">IF(PaymentSchedule[[#This Row],[PMT NO]]&lt;&gt;"",ScheduledPayment,"")</f>
        <v/>
      </c>
      <c r="F36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2" s="23" t="str">
        <f ca="1">IF(PaymentSchedule[[#This Row],[PMT NO]]&lt;&gt;"",PaymentSchedule[[#This Row],[TOTAL PAYMENT]]-PaymentSchedule[[#This Row],[INTEREST]],"")</f>
        <v/>
      </c>
      <c r="I362" s="23" t="str">
        <f ca="1">IF(PaymentSchedule[[#This Row],[PMT NO]]&lt;&gt;"",PaymentSchedule[[#This Row],[BEGINNING BALANCE]]*(InterestRate/PaymentsPerYear),"")</f>
        <v/>
      </c>
      <c r="J36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2" s="23" t="str">
        <f ca="1">IF(PaymentSchedule[[#This Row],[PMT NO]]&lt;&gt;"",SUM(INDEX(PaymentSchedule[INTEREST],1,1):PaymentSchedule[[#This Row],[INTEREST]]),"")</f>
        <v/>
      </c>
    </row>
    <row r="363" spans="2:11" x14ac:dyDescent="0.25">
      <c r="B363" s="24" t="str">
        <f ca="1">IF(LoanIsGood,IF(ROW()-ROW(PaymentSchedule[[#Headers],[PMT NO]])&gt;ScheduledNumberOfPayments,"",ROW()-ROW(PaymentSchedule[[#Headers],[PMT NO]])),"")</f>
        <v/>
      </c>
      <c r="C363" s="22" t="str">
        <f ca="1">IF(PaymentSchedule[[#This Row],[PMT NO]]&lt;&gt;"",EOMONTH(LoanStartDate,ROW(PaymentSchedule[[#This Row],[PMT NO]])-ROW(PaymentSchedule[[#Headers],[PMT NO]])-2)+DAY(LoanStartDate),"")</f>
        <v/>
      </c>
      <c r="D36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63" s="23" t="str">
        <f ca="1">IF(PaymentSchedule[[#This Row],[PMT NO]]&lt;&gt;"",ScheduledPayment,"")</f>
        <v/>
      </c>
      <c r="F36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3" s="23" t="str">
        <f ca="1">IF(PaymentSchedule[[#This Row],[PMT NO]]&lt;&gt;"",PaymentSchedule[[#This Row],[TOTAL PAYMENT]]-PaymentSchedule[[#This Row],[INTEREST]],"")</f>
        <v/>
      </c>
      <c r="I363" s="23" t="str">
        <f ca="1">IF(PaymentSchedule[[#This Row],[PMT NO]]&lt;&gt;"",PaymentSchedule[[#This Row],[BEGINNING BALANCE]]*(InterestRate/PaymentsPerYear),"")</f>
        <v/>
      </c>
      <c r="J36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3" s="23" t="str">
        <f ca="1">IF(PaymentSchedule[[#This Row],[PMT NO]]&lt;&gt;"",SUM(INDEX(PaymentSchedule[INTEREST],1,1):PaymentSchedule[[#This Row],[INTEREST]]),"")</f>
        <v/>
      </c>
    </row>
    <row r="364" spans="2:11" x14ac:dyDescent="0.25">
      <c r="B364" s="24" t="str">
        <f ca="1">IF(LoanIsGood,IF(ROW()-ROW(PaymentSchedule[[#Headers],[PMT NO]])&gt;ScheduledNumberOfPayments,"",ROW()-ROW(PaymentSchedule[[#Headers],[PMT NO]])),"")</f>
        <v/>
      </c>
      <c r="C364" s="22" t="str">
        <f ca="1">IF(PaymentSchedule[[#This Row],[PMT NO]]&lt;&gt;"",EOMONTH(LoanStartDate,ROW(PaymentSchedule[[#This Row],[PMT NO]])-ROW(PaymentSchedule[[#Headers],[PMT NO]])-2)+DAY(LoanStartDate),"")</f>
        <v/>
      </c>
      <c r="D36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64" s="23" t="str">
        <f ca="1">IF(PaymentSchedule[[#This Row],[PMT NO]]&lt;&gt;"",ScheduledPayment,"")</f>
        <v/>
      </c>
      <c r="F36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4" s="23" t="str">
        <f ca="1">IF(PaymentSchedule[[#This Row],[PMT NO]]&lt;&gt;"",PaymentSchedule[[#This Row],[TOTAL PAYMENT]]-PaymentSchedule[[#This Row],[INTEREST]],"")</f>
        <v/>
      </c>
      <c r="I364" s="23" t="str">
        <f ca="1">IF(PaymentSchedule[[#This Row],[PMT NO]]&lt;&gt;"",PaymentSchedule[[#This Row],[BEGINNING BALANCE]]*(InterestRate/PaymentsPerYear),"")</f>
        <v/>
      </c>
      <c r="J36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4" s="23" t="str">
        <f ca="1">IF(PaymentSchedule[[#This Row],[PMT NO]]&lt;&gt;"",SUM(INDEX(PaymentSchedule[INTEREST],1,1):PaymentSchedule[[#This Row],[INTEREST]]),"")</f>
        <v/>
      </c>
    </row>
    <row r="365" spans="2:11" x14ac:dyDescent="0.25">
      <c r="B365" s="24" t="str">
        <f ca="1">IF(LoanIsGood,IF(ROW()-ROW(PaymentSchedule[[#Headers],[PMT NO]])&gt;ScheduledNumberOfPayments,"",ROW()-ROW(PaymentSchedule[[#Headers],[PMT NO]])),"")</f>
        <v/>
      </c>
      <c r="C365" s="22" t="str">
        <f ca="1">IF(PaymentSchedule[[#This Row],[PMT NO]]&lt;&gt;"",EOMONTH(LoanStartDate,ROW(PaymentSchedule[[#This Row],[PMT NO]])-ROW(PaymentSchedule[[#Headers],[PMT NO]])-2)+DAY(LoanStartDate),"")</f>
        <v/>
      </c>
      <c r="D36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65" s="23" t="str">
        <f ca="1">IF(PaymentSchedule[[#This Row],[PMT NO]]&lt;&gt;"",ScheduledPayment,"")</f>
        <v/>
      </c>
      <c r="F36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5" s="23" t="str">
        <f ca="1">IF(PaymentSchedule[[#This Row],[PMT NO]]&lt;&gt;"",PaymentSchedule[[#This Row],[TOTAL PAYMENT]]-PaymentSchedule[[#This Row],[INTEREST]],"")</f>
        <v/>
      </c>
      <c r="I365" s="23" t="str">
        <f ca="1">IF(PaymentSchedule[[#This Row],[PMT NO]]&lt;&gt;"",PaymentSchedule[[#This Row],[BEGINNING BALANCE]]*(InterestRate/PaymentsPerYear),"")</f>
        <v/>
      </c>
      <c r="J36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5" s="23" t="str">
        <f ca="1">IF(PaymentSchedule[[#This Row],[PMT NO]]&lt;&gt;"",SUM(INDEX(PaymentSchedule[INTEREST],1,1):PaymentSchedule[[#This Row],[INTEREST]]),"")</f>
        <v/>
      </c>
    </row>
    <row r="366" spans="2:11" x14ac:dyDescent="0.25">
      <c r="B366" s="24" t="str">
        <f ca="1">IF(LoanIsGood,IF(ROW()-ROW(PaymentSchedule[[#Headers],[PMT NO]])&gt;ScheduledNumberOfPayments,"",ROW()-ROW(PaymentSchedule[[#Headers],[PMT NO]])),"")</f>
        <v/>
      </c>
      <c r="C366" s="22" t="str">
        <f ca="1">IF(PaymentSchedule[[#This Row],[PMT NO]]&lt;&gt;"",EOMONTH(LoanStartDate,ROW(PaymentSchedule[[#This Row],[PMT NO]])-ROW(PaymentSchedule[[#Headers],[PMT NO]])-2)+DAY(LoanStartDate),"")</f>
        <v/>
      </c>
      <c r="D36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66" s="23" t="str">
        <f ca="1">IF(PaymentSchedule[[#This Row],[PMT NO]]&lt;&gt;"",ScheduledPayment,"")</f>
        <v/>
      </c>
      <c r="F36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6" s="23" t="str">
        <f ca="1">IF(PaymentSchedule[[#This Row],[PMT NO]]&lt;&gt;"",PaymentSchedule[[#This Row],[TOTAL PAYMENT]]-PaymentSchedule[[#This Row],[INTEREST]],"")</f>
        <v/>
      </c>
      <c r="I366" s="23" t="str">
        <f ca="1">IF(PaymentSchedule[[#This Row],[PMT NO]]&lt;&gt;"",PaymentSchedule[[#This Row],[BEGINNING BALANCE]]*(InterestRate/PaymentsPerYear),"")</f>
        <v/>
      </c>
      <c r="J36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6" s="23" t="str">
        <f ca="1">IF(PaymentSchedule[[#This Row],[PMT NO]]&lt;&gt;"",SUM(INDEX(PaymentSchedule[INTEREST],1,1):PaymentSchedule[[#This Row],[INTEREST]]),"")</f>
        <v/>
      </c>
    </row>
    <row r="367" spans="2:11" x14ac:dyDescent="0.25">
      <c r="B367" s="24" t="str">
        <f ca="1">IF(LoanIsGood,IF(ROW()-ROW(PaymentSchedule[[#Headers],[PMT NO]])&gt;ScheduledNumberOfPayments,"",ROW()-ROW(PaymentSchedule[[#Headers],[PMT NO]])),"")</f>
        <v/>
      </c>
      <c r="C367" s="22" t="str">
        <f ca="1">IF(PaymentSchedule[[#This Row],[PMT NO]]&lt;&gt;"",EOMONTH(LoanStartDate,ROW(PaymentSchedule[[#This Row],[PMT NO]])-ROW(PaymentSchedule[[#Headers],[PMT NO]])-2)+DAY(LoanStartDate),"")</f>
        <v/>
      </c>
      <c r="D367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67" s="23" t="str">
        <f ca="1">IF(PaymentSchedule[[#This Row],[PMT NO]]&lt;&gt;"",ScheduledPayment,"")</f>
        <v/>
      </c>
      <c r="F367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7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7" s="23" t="str">
        <f ca="1">IF(PaymentSchedule[[#This Row],[PMT NO]]&lt;&gt;"",PaymentSchedule[[#This Row],[TOTAL PAYMENT]]-PaymentSchedule[[#This Row],[INTEREST]],"")</f>
        <v/>
      </c>
      <c r="I367" s="23" t="str">
        <f ca="1">IF(PaymentSchedule[[#This Row],[PMT NO]]&lt;&gt;"",PaymentSchedule[[#This Row],[BEGINNING BALANCE]]*(InterestRate/PaymentsPerYear),"")</f>
        <v/>
      </c>
      <c r="J367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7" s="23" t="str">
        <f ca="1">IF(PaymentSchedule[[#This Row],[PMT NO]]&lt;&gt;"",SUM(INDEX(PaymentSchedule[INTEREST],1,1):PaymentSchedule[[#This Row],[INTEREST]]),"")</f>
        <v/>
      </c>
    </row>
    <row r="368" spans="2:11" x14ac:dyDescent="0.25">
      <c r="B368" s="24" t="str">
        <f ca="1">IF(LoanIsGood,IF(ROW()-ROW(PaymentSchedule[[#Headers],[PMT NO]])&gt;ScheduledNumberOfPayments,"",ROW()-ROW(PaymentSchedule[[#Headers],[PMT NO]])),"")</f>
        <v/>
      </c>
      <c r="C368" s="22" t="str">
        <f ca="1">IF(PaymentSchedule[[#This Row],[PMT NO]]&lt;&gt;"",EOMONTH(LoanStartDate,ROW(PaymentSchedule[[#This Row],[PMT NO]])-ROW(PaymentSchedule[[#Headers],[PMT NO]])-2)+DAY(LoanStartDate),"")</f>
        <v/>
      </c>
      <c r="D368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68" s="23" t="str">
        <f ca="1">IF(PaymentSchedule[[#This Row],[PMT NO]]&lt;&gt;"",ScheduledPayment,"")</f>
        <v/>
      </c>
      <c r="F368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8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8" s="23" t="str">
        <f ca="1">IF(PaymentSchedule[[#This Row],[PMT NO]]&lt;&gt;"",PaymentSchedule[[#This Row],[TOTAL PAYMENT]]-PaymentSchedule[[#This Row],[INTEREST]],"")</f>
        <v/>
      </c>
      <c r="I368" s="23" t="str">
        <f ca="1">IF(PaymentSchedule[[#This Row],[PMT NO]]&lt;&gt;"",PaymentSchedule[[#This Row],[BEGINNING BALANCE]]*(InterestRate/PaymentsPerYear),"")</f>
        <v/>
      </c>
      <c r="J368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8" s="23" t="str">
        <f ca="1">IF(PaymentSchedule[[#This Row],[PMT NO]]&lt;&gt;"",SUM(INDEX(PaymentSchedule[INTEREST],1,1):PaymentSchedule[[#This Row],[INTEREST]]),"")</f>
        <v/>
      </c>
    </row>
    <row r="369" spans="2:11" x14ac:dyDescent="0.25">
      <c r="B369" s="24" t="str">
        <f ca="1">IF(LoanIsGood,IF(ROW()-ROW(PaymentSchedule[[#Headers],[PMT NO]])&gt;ScheduledNumberOfPayments,"",ROW()-ROW(PaymentSchedule[[#Headers],[PMT NO]])),"")</f>
        <v/>
      </c>
      <c r="C369" s="22" t="str">
        <f ca="1">IF(PaymentSchedule[[#This Row],[PMT NO]]&lt;&gt;"",EOMONTH(LoanStartDate,ROW(PaymentSchedule[[#This Row],[PMT NO]])-ROW(PaymentSchedule[[#Headers],[PMT NO]])-2)+DAY(LoanStartDate),"")</f>
        <v/>
      </c>
      <c r="D369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69" s="23" t="str">
        <f ca="1">IF(PaymentSchedule[[#This Row],[PMT NO]]&lt;&gt;"",ScheduledPayment,"")</f>
        <v/>
      </c>
      <c r="F369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9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9" s="23" t="str">
        <f ca="1">IF(PaymentSchedule[[#This Row],[PMT NO]]&lt;&gt;"",PaymentSchedule[[#This Row],[TOTAL PAYMENT]]-PaymentSchedule[[#This Row],[INTEREST]],"")</f>
        <v/>
      </c>
      <c r="I369" s="23" t="str">
        <f ca="1">IF(PaymentSchedule[[#This Row],[PMT NO]]&lt;&gt;"",PaymentSchedule[[#This Row],[BEGINNING BALANCE]]*(InterestRate/PaymentsPerYear),"")</f>
        <v/>
      </c>
      <c r="J369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9" s="23" t="str">
        <f ca="1">IF(PaymentSchedule[[#This Row],[PMT NO]]&lt;&gt;"",SUM(INDEX(PaymentSchedule[INTEREST],1,1):PaymentSchedule[[#This Row],[INTEREST]]),"")</f>
        <v/>
      </c>
    </row>
    <row r="370" spans="2:11" x14ac:dyDescent="0.25">
      <c r="B370" s="24" t="str">
        <f ca="1">IF(LoanIsGood,IF(ROW()-ROW(PaymentSchedule[[#Headers],[PMT NO]])&gt;ScheduledNumberOfPayments,"",ROW()-ROW(PaymentSchedule[[#Headers],[PMT NO]])),"")</f>
        <v/>
      </c>
      <c r="C370" s="22" t="str">
        <f ca="1">IF(PaymentSchedule[[#This Row],[PMT NO]]&lt;&gt;"",EOMONTH(LoanStartDate,ROW(PaymentSchedule[[#This Row],[PMT NO]])-ROW(PaymentSchedule[[#Headers],[PMT NO]])-2)+DAY(LoanStartDate),"")</f>
        <v/>
      </c>
      <c r="D370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70" s="23" t="str">
        <f ca="1">IF(PaymentSchedule[[#This Row],[PMT NO]]&lt;&gt;"",ScheduledPayment,"")</f>
        <v/>
      </c>
      <c r="F370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70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70" s="23" t="str">
        <f ca="1">IF(PaymentSchedule[[#This Row],[PMT NO]]&lt;&gt;"",PaymentSchedule[[#This Row],[TOTAL PAYMENT]]-PaymentSchedule[[#This Row],[INTEREST]],"")</f>
        <v/>
      </c>
      <c r="I370" s="23" t="str">
        <f ca="1">IF(PaymentSchedule[[#This Row],[PMT NO]]&lt;&gt;"",PaymentSchedule[[#This Row],[BEGINNING BALANCE]]*(InterestRate/PaymentsPerYear),"")</f>
        <v/>
      </c>
      <c r="J370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70" s="23" t="str">
        <f ca="1">IF(PaymentSchedule[[#This Row],[PMT NO]]&lt;&gt;"",SUM(INDEX(PaymentSchedule[INTEREST],1,1):PaymentSchedule[[#This Row],[INTEREST]]),"")</f>
        <v/>
      </c>
    </row>
    <row r="371" spans="2:11" x14ac:dyDescent="0.25">
      <c r="B371" s="24" t="str">
        <f ca="1">IF(LoanIsGood,IF(ROW()-ROW(PaymentSchedule[[#Headers],[PMT NO]])&gt;ScheduledNumberOfPayments,"",ROW()-ROW(PaymentSchedule[[#Headers],[PMT NO]])),"")</f>
        <v/>
      </c>
      <c r="C371" s="22" t="str">
        <f ca="1">IF(PaymentSchedule[[#This Row],[PMT NO]]&lt;&gt;"",EOMONTH(LoanStartDate,ROW(PaymentSchedule[[#This Row],[PMT NO]])-ROW(PaymentSchedule[[#Headers],[PMT NO]])-2)+DAY(LoanStartDate),"")</f>
        <v/>
      </c>
      <c r="D371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71" s="23" t="str">
        <f ca="1">IF(PaymentSchedule[[#This Row],[PMT NO]]&lt;&gt;"",ScheduledPayment,"")</f>
        <v/>
      </c>
      <c r="F371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71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71" s="23" t="str">
        <f ca="1">IF(PaymentSchedule[[#This Row],[PMT NO]]&lt;&gt;"",PaymentSchedule[[#This Row],[TOTAL PAYMENT]]-PaymentSchedule[[#This Row],[INTEREST]],"")</f>
        <v/>
      </c>
      <c r="I371" s="23" t="str">
        <f ca="1">IF(PaymentSchedule[[#This Row],[PMT NO]]&lt;&gt;"",PaymentSchedule[[#This Row],[BEGINNING BALANCE]]*(InterestRate/PaymentsPerYear),"")</f>
        <v/>
      </c>
      <c r="J371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71" s="23" t="str">
        <f ca="1">IF(PaymentSchedule[[#This Row],[PMT NO]]&lt;&gt;"",SUM(INDEX(PaymentSchedule[INTEREST],1,1):PaymentSchedule[[#This Row],[INTEREST]]),"")</f>
        <v/>
      </c>
    </row>
    <row r="372" spans="2:11" x14ac:dyDescent="0.25">
      <c r="B372" s="24" t="str">
        <f ca="1">IF(LoanIsGood,IF(ROW()-ROW(PaymentSchedule[[#Headers],[PMT NO]])&gt;ScheduledNumberOfPayments,"",ROW()-ROW(PaymentSchedule[[#Headers],[PMT NO]])),"")</f>
        <v/>
      </c>
      <c r="C372" s="22" t="str">
        <f ca="1">IF(PaymentSchedule[[#This Row],[PMT NO]]&lt;&gt;"",EOMONTH(LoanStartDate,ROW(PaymentSchedule[[#This Row],[PMT NO]])-ROW(PaymentSchedule[[#Headers],[PMT NO]])-2)+DAY(LoanStartDate),"")</f>
        <v/>
      </c>
      <c r="D372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72" s="23" t="str">
        <f ca="1">IF(PaymentSchedule[[#This Row],[PMT NO]]&lt;&gt;"",ScheduledPayment,"")</f>
        <v/>
      </c>
      <c r="F372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72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72" s="23" t="str">
        <f ca="1">IF(PaymentSchedule[[#This Row],[PMT NO]]&lt;&gt;"",PaymentSchedule[[#This Row],[TOTAL PAYMENT]]-PaymentSchedule[[#This Row],[INTEREST]],"")</f>
        <v/>
      </c>
      <c r="I372" s="23" t="str">
        <f ca="1">IF(PaymentSchedule[[#This Row],[PMT NO]]&lt;&gt;"",PaymentSchedule[[#This Row],[BEGINNING BALANCE]]*(InterestRate/PaymentsPerYear),"")</f>
        <v/>
      </c>
      <c r="J372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72" s="23" t="str">
        <f ca="1">IF(PaymentSchedule[[#This Row],[PMT NO]]&lt;&gt;"",SUM(INDEX(PaymentSchedule[INTEREST],1,1):PaymentSchedule[[#This Row],[INTEREST]]),"")</f>
        <v/>
      </c>
    </row>
    <row r="373" spans="2:11" x14ac:dyDescent="0.25">
      <c r="B373" s="24" t="str">
        <f ca="1">IF(LoanIsGood,IF(ROW()-ROW(PaymentSchedule[[#Headers],[PMT NO]])&gt;ScheduledNumberOfPayments,"",ROW()-ROW(PaymentSchedule[[#Headers],[PMT NO]])),"")</f>
        <v/>
      </c>
      <c r="C373" s="22" t="str">
        <f ca="1">IF(PaymentSchedule[[#This Row],[PMT NO]]&lt;&gt;"",EOMONTH(LoanStartDate,ROW(PaymentSchedule[[#This Row],[PMT NO]])-ROW(PaymentSchedule[[#Headers],[PMT NO]])-2)+DAY(LoanStartDate),"")</f>
        <v/>
      </c>
      <c r="D373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73" s="23" t="str">
        <f ca="1">IF(PaymentSchedule[[#This Row],[PMT NO]]&lt;&gt;"",ScheduledPayment,"")</f>
        <v/>
      </c>
      <c r="F373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73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73" s="23" t="str">
        <f ca="1">IF(PaymentSchedule[[#This Row],[PMT NO]]&lt;&gt;"",PaymentSchedule[[#This Row],[TOTAL PAYMENT]]-PaymentSchedule[[#This Row],[INTEREST]],"")</f>
        <v/>
      </c>
      <c r="I373" s="23" t="str">
        <f ca="1">IF(PaymentSchedule[[#This Row],[PMT NO]]&lt;&gt;"",PaymentSchedule[[#This Row],[BEGINNING BALANCE]]*(InterestRate/PaymentsPerYear),"")</f>
        <v/>
      </c>
      <c r="J373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73" s="23" t="str">
        <f ca="1">IF(PaymentSchedule[[#This Row],[PMT NO]]&lt;&gt;"",SUM(INDEX(PaymentSchedule[INTEREST],1,1):PaymentSchedule[[#This Row],[INTEREST]]),"")</f>
        <v/>
      </c>
    </row>
    <row r="374" spans="2:11" x14ac:dyDescent="0.25">
      <c r="B374" s="24" t="str">
        <f ca="1">IF(LoanIsGood,IF(ROW()-ROW(PaymentSchedule[[#Headers],[PMT NO]])&gt;ScheduledNumberOfPayments,"",ROW()-ROW(PaymentSchedule[[#Headers],[PMT NO]])),"")</f>
        <v/>
      </c>
      <c r="C374" s="22" t="str">
        <f ca="1">IF(PaymentSchedule[[#This Row],[PMT NO]]&lt;&gt;"",EOMONTH(LoanStartDate,ROW(PaymentSchedule[[#This Row],[PMT NO]])-ROW(PaymentSchedule[[#Headers],[PMT NO]])-2)+DAY(LoanStartDate),"")</f>
        <v/>
      </c>
      <c r="D374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74" s="23" t="str">
        <f ca="1">IF(PaymentSchedule[[#This Row],[PMT NO]]&lt;&gt;"",ScheduledPayment,"")</f>
        <v/>
      </c>
      <c r="F374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74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74" s="23" t="str">
        <f ca="1">IF(PaymentSchedule[[#This Row],[PMT NO]]&lt;&gt;"",PaymentSchedule[[#This Row],[TOTAL PAYMENT]]-PaymentSchedule[[#This Row],[INTEREST]],"")</f>
        <v/>
      </c>
      <c r="I374" s="23" t="str">
        <f ca="1">IF(PaymentSchedule[[#This Row],[PMT NO]]&lt;&gt;"",PaymentSchedule[[#This Row],[BEGINNING BALANCE]]*(InterestRate/PaymentsPerYear),"")</f>
        <v/>
      </c>
      <c r="J374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74" s="23" t="str">
        <f ca="1">IF(PaymentSchedule[[#This Row],[PMT NO]]&lt;&gt;"",SUM(INDEX(PaymentSchedule[INTEREST],1,1):PaymentSchedule[[#This Row],[INTEREST]]),"")</f>
        <v/>
      </c>
    </row>
    <row r="375" spans="2:11" x14ac:dyDescent="0.25">
      <c r="B375" s="24" t="str">
        <f ca="1">IF(LoanIsGood,IF(ROW()-ROW(PaymentSchedule[[#Headers],[PMT NO]])&gt;ScheduledNumberOfPayments,"",ROW()-ROW(PaymentSchedule[[#Headers],[PMT NO]])),"")</f>
        <v/>
      </c>
      <c r="C375" s="22" t="str">
        <f ca="1">IF(PaymentSchedule[[#This Row],[PMT NO]]&lt;&gt;"",EOMONTH(LoanStartDate,ROW(PaymentSchedule[[#This Row],[PMT NO]])-ROW(PaymentSchedule[[#Headers],[PMT NO]])-2)+DAY(LoanStartDate),"")</f>
        <v/>
      </c>
      <c r="D375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75" s="23" t="str">
        <f ca="1">IF(PaymentSchedule[[#This Row],[PMT NO]]&lt;&gt;"",ScheduledPayment,"")</f>
        <v/>
      </c>
      <c r="F375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75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75" s="23" t="str">
        <f ca="1">IF(PaymentSchedule[[#This Row],[PMT NO]]&lt;&gt;"",PaymentSchedule[[#This Row],[TOTAL PAYMENT]]-PaymentSchedule[[#This Row],[INTEREST]],"")</f>
        <v/>
      </c>
      <c r="I375" s="23" t="str">
        <f ca="1">IF(PaymentSchedule[[#This Row],[PMT NO]]&lt;&gt;"",PaymentSchedule[[#This Row],[BEGINNING BALANCE]]*(InterestRate/PaymentsPerYear),"")</f>
        <v/>
      </c>
      <c r="J375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75" s="23" t="str">
        <f ca="1">IF(PaymentSchedule[[#This Row],[PMT NO]]&lt;&gt;"",SUM(INDEX(PaymentSchedule[INTEREST],1,1):PaymentSchedule[[#This Row],[INTEREST]]),"")</f>
        <v/>
      </c>
    </row>
    <row r="376" spans="2:11" x14ac:dyDescent="0.25">
      <c r="B376" s="24" t="str">
        <f ca="1">IF(LoanIsGood,IF(ROW()-ROW(PaymentSchedule[[#Headers],[PMT NO]])&gt;ScheduledNumberOfPayments,"",ROW()-ROW(PaymentSchedule[[#Headers],[PMT NO]])),"")</f>
        <v/>
      </c>
      <c r="C376" s="22" t="str">
        <f ca="1">IF(PaymentSchedule[[#This Row],[PMT NO]]&lt;&gt;"",EOMONTH(LoanStartDate,ROW(PaymentSchedule[[#This Row],[PMT NO]])-ROW(PaymentSchedule[[#Headers],[PMT NO]])-2)+DAY(LoanStartDate),"")</f>
        <v/>
      </c>
      <c r="D376" s="23" t="str">
        <f ca="1">IF(PaymentSchedule[[#This Row],[PMT NO]]&lt;&gt;"",IF(ROW()-ROW(PaymentSchedule[[#Headers],[BEGINNING BALANCE]])=1,LoanAmount,INDEX(PaymentSchedule[ENDING BALANCE],ROW()-ROW(PaymentSchedule[[#Headers],[BEGINNING BALANCE]])-1)),"")</f>
        <v/>
      </c>
      <c r="E376" s="23" t="str">
        <f ca="1">IF(PaymentSchedule[[#This Row],[PMT NO]]&lt;&gt;"",ScheduledPayment,"")</f>
        <v/>
      </c>
      <c r="F376" s="23" t="str">
        <f ca="1"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76" s="23" t="str">
        <f ca="1"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76" s="23" t="str">
        <f ca="1">IF(PaymentSchedule[[#This Row],[PMT NO]]&lt;&gt;"",PaymentSchedule[[#This Row],[TOTAL PAYMENT]]-PaymentSchedule[[#This Row],[INTEREST]],"")</f>
        <v/>
      </c>
      <c r="I376" s="23" t="str">
        <f ca="1">IF(PaymentSchedule[[#This Row],[PMT NO]]&lt;&gt;"",PaymentSchedule[[#This Row],[BEGINNING BALANCE]]*(InterestRate/PaymentsPerYear),"")</f>
        <v/>
      </c>
      <c r="J376" s="23" t="str">
        <f ca="1"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76" s="23" t="str">
        <f ca="1">IF(PaymentSchedule[[#This Row],[PMT NO]]&lt;&gt;"",SUM(INDEX(PaymentSchedule[INTEREST],1,1):PaymentSchedule[[#This Row],[INTEREST]]),"")</f>
        <v/>
      </c>
    </row>
  </sheetData>
  <mergeCells count="12">
    <mergeCell ref="C12:D12"/>
    <mergeCell ref="G12:H12"/>
    <mergeCell ref="G13:H13"/>
    <mergeCell ref="C14:D14"/>
    <mergeCell ref="H14:I14"/>
    <mergeCell ref="C8:D8"/>
    <mergeCell ref="G8:H8"/>
    <mergeCell ref="G9:H9"/>
    <mergeCell ref="C10:D10"/>
    <mergeCell ref="G10:H10"/>
    <mergeCell ref="C11:D11"/>
    <mergeCell ref="G11:H11"/>
  </mergeCells>
  <conditionalFormatting sqref="B17:K376">
    <cfRule type="expression" dxfId="0" priority="1">
      <formula>($B17="")+(($D17=0)*($F17=0))</formula>
    </cfRule>
  </conditionalFormatting>
  <dataValidations count="26">
    <dataValidation allowBlank="1" showInputMessage="1" showErrorMessage="1" prompt="Enter the name of the lender in this cell" sqref="H14:I14" xr:uid="{42FABABF-252E-43B1-AF77-BD627AF9AC87}"/>
    <dataValidation allowBlank="1" showInputMessage="1" showErrorMessage="1" prompt="Cumulative interest is automatically updated in this column" sqref="K16" xr:uid="{2CB1FC46-A5C8-4808-A138-C4B30EE88A03}"/>
    <dataValidation allowBlank="1" showInputMessage="1" showErrorMessage="1" prompt="Ending balance is automatically updated in this column" sqref="J16" xr:uid="{53EB63A8-95D1-4500-A4AD-C83E7DA7BB26}"/>
    <dataValidation allowBlank="1" showInputMessage="1" showErrorMessage="1" prompt="Interest is automatically updated in this column" sqref="I16" xr:uid="{3B7E6C49-3593-4583-9D18-F965B8FB2545}"/>
    <dataValidation allowBlank="1" showInputMessage="1" showErrorMessage="1" prompt="Principal is automatically updated in this column" sqref="H16" xr:uid="{9E3F2D6B-3F62-48D5-92EF-71D0FE1EC9BD}"/>
    <dataValidation allowBlank="1" showInputMessage="1" showErrorMessage="1" prompt="Total payment is automatically updated in this column" sqref="G16" xr:uid="{9BAB0639-46FE-4A90-9590-A06FC46DFA41}"/>
    <dataValidation allowBlank="1" showInputMessage="1" showErrorMessage="1" prompt="Extra payment is automatically updated in this column" sqref="F16" xr:uid="{B589470B-10D7-47C4-9B84-C0636F22E63E}"/>
    <dataValidation allowBlank="1" showInputMessage="1" showErrorMessage="1" prompt="Scheduled payment is automatically updated in this column" sqref="E16" xr:uid="{75028467-48D5-4B5D-9EAA-41E03F0B9131}"/>
    <dataValidation allowBlank="1" showInputMessage="1" showErrorMessage="1" prompt="Beginning balance is automatically updated in this column" sqref="D16" xr:uid="{36702343-1F35-4E64-8477-C83B41FA8113}"/>
    <dataValidation allowBlank="1" showInputMessage="1" showErrorMessage="1" prompt="Payment date is automatically updated in this column" sqref="C16" xr:uid="{0FD185E7-12AC-4436-BA56-1384544F2C0C}"/>
    <dataValidation allowBlank="1" showInputMessage="1" showErrorMessage="1" prompt="Payment number is automatically updated in this column" sqref="B16" xr:uid="{B856F681-C8BF-44B7-8804-273486F5E007}"/>
    <dataValidation allowBlank="1" showInputMessage="1" showErrorMessage="1" prompt="Automatically updated total early payments" sqref="I11:I12" xr:uid="{99FB1C5A-CFFC-48E0-95C9-B3BEB9DCA79C}"/>
    <dataValidation allowBlank="1" showInputMessage="1" showErrorMessage="1" prompt="Worksheet title is in this cell. Enter loan values in cells E3 to E7 &amp; extra payments in cell E9, loan summary in column I &amp; Payment Schedule table will automatically update" sqref="B6" xr:uid="{086807C8-0669-4524-BF5E-3D4758417D78}"/>
    <dataValidation allowBlank="1" showInputMessage="1" showErrorMessage="1" prompt="Loan Summary fields from I3 to I7 are automatically adjusted based on the values entered. Enter the Lender's name in I9" sqref="G7" xr:uid="{956D9027-4D70-4498-9136-51F786181D1D}"/>
    <dataValidation allowBlank="1" showInputMessage="1" showErrorMessage="1" prompt="Enter loan values in cells E3 to E7 and E9. Description of each loan value is in column C. Payment Schedule table starting in cell B11 will automatically update" sqref="C7" xr:uid="{167863AE-9F8C-4768-838F-56D325C8DD20}"/>
    <dataValidation allowBlank="1" showInputMessage="1" showErrorMessage="1" prompt="This workbook produces a loan amortization schedule that calculates total interest and total payments &amp; includes the option for extra payments" sqref="A6" xr:uid="{C3318645-1C34-4198-8E72-E63335C79061}"/>
    <dataValidation allowBlank="1" showInputMessage="1" showErrorMessage="1" prompt="Automatically updated actual number of payments" sqref="I10" xr:uid="{75E354C0-BEC2-4876-9DC2-FEC82250DC44}"/>
    <dataValidation allowBlank="1" showInputMessage="1" showErrorMessage="1" prompt="Automatically updated scheduled number of payments" sqref="I9" xr:uid="{5DA7633B-9860-4EB5-9671-6A7BD2352AB3}"/>
    <dataValidation allowBlank="1" showInputMessage="1" showErrorMessage="1" prompt="Automatically updated scheduled payment amount" sqref="I8" xr:uid="{8A416FEF-04B4-4388-ADC9-876D6AFE94B1}"/>
    <dataValidation allowBlank="1" showInputMessage="1" showErrorMessage="1" prompt="Automatically calculated total interest" sqref="I13" xr:uid="{F28D2B21-0D3A-4EB8-BF55-65AC13A49516}"/>
    <dataValidation allowBlank="1" showInputMessage="1" showErrorMessage="1" prompt="Enter the amount of extra payment in this cell" sqref="E14" xr:uid="{EB550B76-794D-4613-AC7E-84DF673A2B22}"/>
    <dataValidation allowBlank="1" showInputMessage="1" showErrorMessage="1" prompt="Enter the start date of loan in this cell" sqref="E12" xr:uid="{64AB2FB3-308B-4169-A07B-6815A72F1B0E}"/>
    <dataValidation allowBlank="1" showInputMessage="1" showErrorMessage="1" prompt="Enter the number of payments to be made in a year in this cell" sqref="E11" xr:uid="{9407162B-0494-4441-843E-F5C3F7EFD928}"/>
    <dataValidation allowBlank="1" showInputMessage="1" showErrorMessage="1" prompt="Enter loan period in years in this cell" sqref="E10" xr:uid="{E1D7C5E9-746D-4B91-AEB7-D36C35518D9B}"/>
    <dataValidation allowBlank="1" showInputMessage="1" showErrorMessage="1" prompt="Enter interest rate to be paid annually in this cell" sqref="E9" xr:uid="{C266A97D-D375-4C38-9765-D4888F1700BD}"/>
    <dataValidation allowBlank="1" showInputMessage="1" showErrorMessage="1" prompt="Enter Loan Amount in this cell" sqref="E8" xr:uid="{69CBCF43-90F5-4E30-BFFB-C03EBA54C0E1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ExtraPayments</vt:lpstr>
      <vt:lpstr>InterestRate</vt:lpstr>
      <vt:lpstr>LoanAmount</vt:lpstr>
      <vt:lpstr>LoanPeriod</vt:lpstr>
      <vt:lpstr>LoanStartDate</vt:lpstr>
      <vt:lpstr>PaymentsPerYear</vt:lpstr>
      <vt:lpstr>ScheduledNumberOfPayments</vt:lpstr>
      <vt:lpstr>ScheduledPayment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 dhakal</dc:creator>
  <cp:lastModifiedBy>pushpa dhakal</cp:lastModifiedBy>
  <dcterms:created xsi:type="dcterms:W3CDTF">2019-04-16T03:40:06Z</dcterms:created>
  <dcterms:modified xsi:type="dcterms:W3CDTF">2019-04-16T04:04:01Z</dcterms:modified>
</cp:coreProperties>
</file>